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phillips\Desktop\"/>
    </mc:Choice>
  </mc:AlternateContent>
  <xr:revisionPtr revIDLastSave="0" documentId="13_ncr:1_{2642A689-58C4-43AB-B806-B1C2D2375E07}" xr6:coauthVersionLast="47" xr6:coauthVersionMax="47" xr10:uidLastSave="{00000000-0000-0000-0000-000000000000}"/>
  <bookViews>
    <workbookView xWindow="-120" yWindow="-120" windowWidth="29040" windowHeight="15720" xr2:uid="{1DE30042-AF6A-4980-BC97-581DFD3B68B6}"/>
  </bookViews>
  <sheets>
    <sheet name="ABW FY25-26" sheetId="1" r:id="rId1"/>
  </sheets>
  <definedNames>
    <definedName name="_xlnm.Print_Area" localSheetId="0">'ABW FY25-26'!$A$1:$Q$6014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941" i="1" l="1"/>
  <c r="O5941" i="1"/>
  <c r="M5941" i="1"/>
  <c r="Q5940" i="1"/>
  <c r="O5940" i="1"/>
  <c r="M5940" i="1"/>
  <c r="K5940" i="1"/>
  <c r="G5940" i="1"/>
  <c r="E5940" i="1"/>
  <c r="C5940" i="1"/>
  <c r="M5939" i="1"/>
  <c r="I5939" i="1"/>
  <c r="E5936" i="1"/>
  <c r="E5935" i="1"/>
  <c r="E5934" i="1"/>
  <c r="O5926" i="1"/>
  <c r="M5926" i="1"/>
  <c r="K5926" i="1"/>
  <c r="I5926" i="1"/>
  <c r="G5926" i="1"/>
  <c r="E5926" i="1"/>
  <c r="C5926" i="1"/>
  <c r="Q5925" i="1"/>
  <c r="Q5926" i="1" s="1"/>
  <c r="O5922" i="1"/>
  <c r="M5922" i="1"/>
  <c r="K5922" i="1"/>
  <c r="I5922" i="1"/>
  <c r="G5922" i="1"/>
  <c r="E5922" i="1"/>
  <c r="C5922" i="1"/>
  <c r="Q5921" i="1"/>
  <c r="Q5920" i="1"/>
  <c r="O5918" i="1"/>
  <c r="M5918" i="1"/>
  <c r="K5918" i="1"/>
  <c r="I5918" i="1"/>
  <c r="G5918" i="1"/>
  <c r="E5918" i="1"/>
  <c r="C5918" i="1"/>
  <c r="Q5917" i="1"/>
  <c r="Q5916" i="1"/>
  <c r="Q5915" i="1"/>
  <c r="Q5914" i="1"/>
  <c r="O5911" i="1"/>
  <c r="M5911" i="1"/>
  <c r="K5911" i="1"/>
  <c r="I5911" i="1"/>
  <c r="G5911" i="1"/>
  <c r="E5911" i="1"/>
  <c r="C5911" i="1"/>
  <c r="Q5910" i="1"/>
  <c r="Q5911" i="1" s="1"/>
  <c r="O5907" i="1"/>
  <c r="M5907" i="1"/>
  <c r="K5907" i="1"/>
  <c r="I5907" i="1"/>
  <c r="G5907" i="1"/>
  <c r="E5907" i="1"/>
  <c r="C5907" i="1"/>
  <c r="Q5906" i="1"/>
  <c r="Q5905" i="1"/>
  <c r="Q5904" i="1"/>
  <c r="Q5903" i="1"/>
  <c r="Q5902" i="1"/>
  <c r="Q5899" i="1"/>
  <c r="O5899" i="1"/>
  <c r="M5899" i="1"/>
  <c r="Q5898" i="1"/>
  <c r="O5898" i="1"/>
  <c r="M5898" i="1"/>
  <c r="K5898" i="1"/>
  <c r="G5898" i="1"/>
  <c r="E5898" i="1"/>
  <c r="C5898" i="1"/>
  <c r="M5897" i="1"/>
  <c r="I5897" i="1"/>
  <c r="E5894" i="1"/>
  <c r="E5893" i="1"/>
  <c r="E5892" i="1"/>
  <c r="O5869" i="1"/>
  <c r="M5869" i="1"/>
  <c r="K5869" i="1"/>
  <c r="I5869" i="1"/>
  <c r="G5869" i="1"/>
  <c r="E5869" i="1"/>
  <c r="C5869" i="1"/>
  <c r="Q5868" i="1"/>
  <c r="Q5869" i="1" s="1"/>
  <c r="O5865" i="1"/>
  <c r="M5865" i="1"/>
  <c r="K5865" i="1"/>
  <c r="I5865" i="1"/>
  <c r="G5865" i="1"/>
  <c r="E5865" i="1"/>
  <c r="C5865" i="1"/>
  <c r="Q5864" i="1"/>
  <c r="Q5865" i="1" s="1"/>
  <c r="O5861" i="1"/>
  <c r="O5871" i="1" s="1"/>
  <c r="M5861" i="1"/>
  <c r="M5871" i="1" s="1"/>
  <c r="K5861" i="1"/>
  <c r="K5871" i="1" s="1"/>
  <c r="I5861" i="1"/>
  <c r="I5871" i="1" s="1"/>
  <c r="G5861" i="1"/>
  <c r="G5871" i="1" s="1"/>
  <c r="E5861" i="1"/>
  <c r="E5871" i="1" s="1"/>
  <c r="C5861" i="1"/>
  <c r="C5871" i="1" s="1"/>
  <c r="Q5860" i="1"/>
  <c r="Q5859" i="1"/>
  <c r="Q5858" i="1"/>
  <c r="Q5857" i="1"/>
  <c r="Q5861" i="1" s="1"/>
  <c r="Q5871" i="1" s="1"/>
  <c r="Q5849" i="1"/>
  <c r="O5849" i="1"/>
  <c r="M5849" i="1"/>
  <c r="Q5848" i="1"/>
  <c r="O5848" i="1"/>
  <c r="M5848" i="1"/>
  <c r="K5848" i="1"/>
  <c r="G5848" i="1"/>
  <c r="E5848" i="1"/>
  <c r="C5848" i="1"/>
  <c r="M5847" i="1"/>
  <c r="I5847" i="1"/>
  <c r="E5844" i="1"/>
  <c r="E5843" i="1"/>
  <c r="E5842" i="1"/>
  <c r="Q5783" i="1"/>
  <c r="O5783" i="1"/>
  <c r="M5783" i="1"/>
  <c r="Q5782" i="1"/>
  <c r="O5782" i="1"/>
  <c r="M5782" i="1"/>
  <c r="K5782" i="1"/>
  <c r="G5782" i="1"/>
  <c r="E5782" i="1"/>
  <c r="C5782" i="1"/>
  <c r="M5781" i="1"/>
  <c r="I5781" i="1"/>
  <c r="E5778" i="1"/>
  <c r="E5777" i="1"/>
  <c r="E5776" i="1"/>
  <c r="O5768" i="1"/>
  <c r="M5768" i="1"/>
  <c r="K5768" i="1"/>
  <c r="I5768" i="1"/>
  <c r="G5768" i="1"/>
  <c r="E5768" i="1"/>
  <c r="C5768" i="1"/>
  <c r="Q5767" i="1"/>
  <c r="Q5768" i="1" s="1"/>
  <c r="O5763" i="1"/>
  <c r="O5770" i="1" s="1"/>
  <c r="O5786" i="1" s="1"/>
  <c r="M5763" i="1"/>
  <c r="M5770" i="1" s="1"/>
  <c r="M5786" i="1" s="1"/>
  <c r="K5763" i="1"/>
  <c r="K5770" i="1" s="1"/>
  <c r="K5786" i="1" s="1"/>
  <c r="I5763" i="1"/>
  <c r="I5770" i="1" s="1"/>
  <c r="I5786" i="1" s="1"/>
  <c r="G5763" i="1"/>
  <c r="G5770" i="1" s="1"/>
  <c r="G5786" i="1" s="1"/>
  <c r="E5763" i="1"/>
  <c r="E5770" i="1" s="1"/>
  <c r="E5786" i="1" s="1"/>
  <c r="C5763" i="1"/>
  <c r="C5770" i="1" s="1"/>
  <c r="C5786" i="1" s="1"/>
  <c r="Q5762" i="1"/>
  <c r="Q5761" i="1"/>
  <c r="Q5763" i="1" s="1"/>
  <c r="Q5770" i="1" s="1"/>
  <c r="Q5786" i="1" s="1"/>
  <c r="Q5758" i="1"/>
  <c r="O5758" i="1"/>
  <c r="M5758" i="1"/>
  <c r="Q5757" i="1"/>
  <c r="O5757" i="1"/>
  <c r="M5757" i="1"/>
  <c r="K5757" i="1"/>
  <c r="G5757" i="1"/>
  <c r="E5757" i="1"/>
  <c r="C5757" i="1"/>
  <c r="M5756" i="1"/>
  <c r="I5756" i="1"/>
  <c r="E5753" i="1"/>
  <c r="E5752" i="1"/>
  <c r="E5751" i="1"/>
  <c r="O5728" i="1"/>
  <c r="M5728" i="1"/>
  <c r="K5728" i="1"/>
  <c r="I5728" i="1"/>
  <c r="G5728" i="1"/>
  <c r="E5728" i="1"/>
  <c r="C5728" i="1"/>
  <c r="Q5727" i="1"/>
  <c r="Q5728" i="1" s="1"/>
  <c r="O5724" i="1"/>
  <c r="M5724" i="1"/>
  <c r="K5724" i="1"/>
  <c r="I5724" i="1"/>
  <c r="G5724" i="1"/>
  <c r="E5724" i="1"/>
  <c r="C5724" i="1"/>
  <c r="C5730" i="1" s="1"/>
  <c r="Q5723" i="1"/>
  <c r="Q5715" i="1"/>
  <c r="O5715" i="1"/>
  <c r="M5715" i="1"/>
  <c r="Q5714" i="1"/>
  <c r="O5714" i="1"/>
  <c r="M5714" i="1"/>
  <c r="K5714" i="1"/>
  <c r="G5714" i="1"/>
  <c r="E5714" i="1"/>
  <c r="C5714" i="1"/>
  <c r="M5713" i="1"/>
  <c r="I5713" i="1"/>
  <c r="E5710" i="1"/>
  <c r="E5709" i="1"/>
  <c r="E5708" i="1"/>
  <c r="Q5678" i="1"/>
  <c r="O5678" i="1"/>
  <c r="M5678" i="1"/>
  <c r="Q5677" i="1"/>
  <c r="O5677" i="1"/>
  <c r="M5677" i="1"/>
  <c r="K5677" i="1"/>
  <c r="G5677" i="1"/>
  <c r="E5677" i="1"/>
  <c r="C5677" i="1"/>
  <c r="M5676" i="1"/>
  <c r="I5676" i="1"/>
  <c r="E5673" i="1"/>
  <c r="E5672" i="1"/>
  <c r="E5671" i="1"/>
  <c r="O5663" i="1"/>
  <c r="M5663" i="1"/>
  <c r="K5663" i="1"/>
  <c r="I5663" i="1"/>
  <c r="G5663" i="1"/>
  <c r="E5663" i="1"/>
  <c r="C5663" i="1"/>
  <c r="Q5662" i="1"/>
  <c r="Q5663" i="1" s="1"/>
  <c r="O5659" i="1"/>
  <c r="M5659" i="1"/>
  <c r="K5659" i="1"/>
  <c r="I5659" i="1"/>
  <c r="G5659" i="1"/>
  <c r="E5659" i="1"/>
  <c r="C5659" i="1"/>
  <c r="Q5658" i="1"/>
  <c r="Q5657" i="1"/>
  <c r="O5655" i="1"/>
  <c r="M5655" i="1"/>
  <c r="K5655" i="1"/>
  <c r="I5655" i="1"/>
  <c r="G5655" i="1"/>
  <c r="E5655" i="1"/>
  <c r="C5655" i="1"/>
  <c r="Q5654" i="1"/>
  <c r="Q5653" i="1"/>
  <c r="Q5652" i="1"/>
  <c r="Q5651" i="1"/>
  <c r="Q5650" i="1"/>
  <c r="O5647" i="1"/>
  <c r="M5647" i="1"/>
  <c r="K5647" i="1"/>
  <c r="I5647" i="1"/>
  <c r="G5647" i="1"/>
  <c r="E5647" i="1"/>
  <c r="C5647" i="1"/>
  <c r="Q5646" i="1"/>
  <c r="Q5647" i="1" s="1"/>
  <c r="O5643" i="1"/>
  <c r="M5643" i="1"/>
  <c r="K5643" i="1"/>
  <c r="I5643" i="1"/>
  <c r="G5643" i="1"/>
  <c r="E5643" i="1"/>
  <c r="C5643" i="1"/>
  <c r="Q5642" i="1"/>
  <c r="Q5641" i="1"/>
  <c r="Q5640" i="1"/>
  <c r="Q5639" i="1"/>
  <c r="Q5638" i="1"/>
  <c r="Q5637" i="1"/>
  <c r="Q5636" i="1"/>
  <c r="Q5633" i="1"/>
  <c r="O5633" i="1"/>
  <c r="M5633" i="1"/>
  <c r="Q5632" i="1"/>
  <c r="O5632" i="1"/>
  <c r="M5632" i="1"/>
  <c r="K5632" i="1"/>
  <c r="G5632" i="1"/>
  <c r="E5632" i="1"/>
  <c r="C5632" i="1"/>
  <c r="M5631" i="1"/>
  <c r="I5631" i="1"/>
  <c r="E5628" i="1"/>
  <c r="E5627" i="1"/>
  <c r="E5626" i="1"/>
  <c r="O5603" i="1"/>
  <c r="M5603" i="1"/>
  <c r="K5603" i="1"/>
  <c r="I5603" i="1"/>
  <c r="G5603" i="1"/>
  <c r="E5603" i="1"/>
  <c r="C5603" i="1"/>
  <c r="Q5602" i="1"/>
  <c r="Q5603" i="1" s="1"/>
  <c r="O5599" i="1"/>
  <c r="M5599" i="1"/>
  <c r="K5599" i="1"/>
  <c r="I5599" i="1"/>
  <c r="G5599" i="1"/>
  <c r="E5599" i="1"/>
  <c r="C5599" i="1"/>
  <c r="Q5598" i="1"/>
  <c r="Q5599" i="1" s="1"/>
  <c r="O5595" i="1"/>
  <c r="O5605" i="1" s="1"/>
  <c r="M5595" i="1"/>
  <c r="M5605" i="1" s="1"/>
  <c r="K5595" i="1"/>
  <c r="K5605" i="1" s="1"/>
  <c r="I5595" i="1"/>
  <c r="I5605" i="1" s="1"/>
  <c r="G5595" i="1"/>
  <c r="G5605" i="1" s="1"/>
  <c r="E5595" i="1"/>
  <c r="E5605" i="1" s="1"/>
  <c r="C5595" i="1"/>
  <c r="C5605" i="1" s="1"/>
  <c r="Q5594" i="1"/>
  <c r="Q5593" i="1"/>
  <c r="Q5592" i="1"/>
  <c r="Q5591" i="1"/>
  <c r="Q5583" i="1"/>
  <c r="O5583" i="1"/>
  <c r="M5583" i="1"/>
  <c r="Q5582" i="1"/>
  <c r="O5582" i="1"/>
  <c r="M5582" i="1"/>
  <c r="K5582" i="1"/>
  <c r="G5582" i="1"/>
  <c r="E5582" i="1"/>
  <c r="C5582" i="1"/>
  <c r="M5581" i="1"/>
  <c r="I5581" i="1"/>
  <c r="E5578" i="1"/>
  <c r="E5577" i="1"/>
  <c r="E5576" i="1"/>
  <c r="Q5526" i="1"/>
  <c r="O5526" i="1"/>
  <c r="M5526" i="1"/>
  <c r="Q5525" i="1"/>
  <c r="O5525" i="1"/>
  <c r="M5525" i="1"/>
  <c r="K5525" i="1"/>
  <c r="G5525" i="1"/>
  <c r="E5525" i="1"/>
  <c r="C5525" i="1"/>
  <c r="M5524" i="1"/>
  <c r="I5524" i="1"/>
  <c r="E5521" i="1"/>
  <c r="E5520" i="1"/>
  <c r="E5519" i="1"/>
  <c r="O5507" i="1"/>
  <c r="M5507" i="1"/>
  <c r="K5507" i="1"/>
  <c r="I5507" i="1"/>
  <c r="G5507" i="1"/>
  <c r="E5507" i="1"/>
  <c r="C5507" i="1"/>
  <c r="Q5506" i="1"/>
  <c r="Q5507" i="1" s="1"/>
  <c r="O5503" i="1"/>
  <c r="M5503" i="1"/>
  <c r="K5503" i="1"/>
  <c r="I5503" i="1"/>
  <c r="G5503" i="1"/>
  <c r="E5503" i="1"/>
  <c r="C5503" i="1"/>
  <c r="Q5502" i="1"/>
  <c r="Q5501" i="1"/>
  <c r="O5499" i="1"/>
  <c r="M5499" i="1"/>
  <c r="K5499" i="1"/>
  <c r="I5499" i="1"/>
  <c r="G5499" i="1"/>
  <c r="E5499" i="1"/>
  <c r="C5499" i="1"/>
  <c r="Q5498" i="1"/>
  <c r="Q5497" i="1"/>
  <c r="Q5496" i="1"/>
  <c r="O5493" i="1"/>
  <c r="M5493" i="1"/>
  <c r="K5493" i="1"/>
  <c r="I5493" i="1"/>
  <c r="G5493" i="1"/>
  <c r="E5493" i="1"/>
  <c r="C5493" i="1"/>
  <c r="Q5492" i="1"/>
  <c r="Q5493" i="1" s="1"/>
  <c r="O5489" i="1"/>
  <c r="M5489" i="1"/>
  <c r="K5489" i="1"/>
  <c r="I5489" i="1"/>
  <c r="G5489" i="1"/>
  <c r="E5489" i="1"/>
  <c r="C5489" i="1"/>
  <c r="Q5488" i="1"/>
  <c r="Q5487" i="1"/>
  <c r="Q5486" i="1"/>
  <c r="Q5485" i="1"/>
  <c r="Q5484" i="1"/>
  <c r="Q5481" i="1"/>
  <c r="O5481" i="1"/>
  <c r="M5481" i="1"/>
  <c r="Q5480" i="1"/>
  <c r="O5480" i="1"/>
  <c r="M5480" i="1"/>
  <c r="K5480" i="1"/>
  <c r="G5480" i="1"/>
  <c r="E5480" i="1"/>
  <c r="C5480" i="1"/>
  <c r="M5479" i="1"/>
  <c r="I5479" i="1"/>
  <c r="E5476" i="1"/>
  <c r="E5475" i="1"/>
  <c r="E5474" i="1"/>
  <c r="O5466" i="1"/>
  <c r="M5466" i="1"/>
  <c r="K5466" i="1"/>
  <c r="I5466" i="1"/>
  <c r="G5466" i="1"/>
  <c r="E5466" i="1"/>
  <c r="C5466" i="1"/>
  <c r="Q5465" i="1"/>
  <c r="Q5464" i="1"/>
  <c r="Q5466" i="1" s="1"/>
  <c r="O5461" i="1"/>
  <c r="O5468" i="1" s="1"/>
  <c r="M5461" i="1"/>
  <c r="I5461" i="1"/>
  <c r="I5468" i="1" s="1"/>
  <c r="G5461" i="1"/>
  <c r="G5468" i="1" s="1"/>
  <c r="E5461" i="1"/>
  <c r="E5468" i="1" s="1"/>
  <c r="C5461" i="1"/>
  <c r="C5468" i="1" s="1"/>
  <c r="Q5460" i="1"/>
  <c r="Q5459" i="1"/>
  <c r="Q5458" i="1"/>
  <c r="Q5457" i="1"/>
  <c r="Q5456" i="1"/>
  <c r="Q5455" i="1"/>
  <c r="Q5454" i="1"/>
  <c r="Q5452" i="1"/>
  <c r="Q5451" i="1"/>
  <c r="Q5450" i="1"/>
  <c r="Q5449" i="1"/>
  <c r="Q5448" i="1"/>
  <c r="Q5447" i="1"/>
  <c r="Q5446" i="1"/>
  <c r="Q5445" i="1"/>
  <c r="Q5444" i="1"/>
  <c r="Q5443" i="1"/>
  <c r="Q5442" i="1"/>
  <c r="Q5441" i="1"/>
  <c r="Q5440" i="1"/>
  <c r="Q5439" i="1"/>
  <c r="Q5438" i="1"/>
  <c r="Q5437" i="1"/>
  <c r="Q5436" i="1"/>
  <c r="Q5435" i="1"/>
  <c r="Q5434" i="1"/>
  <c r="Q5433" i="1"/>
  <c r="Q5432" i="1"/>
  <c r="K5432" i="1"/>
  <c r="K5461" i="1" s="1"/>
  <c r="Q5431" i="1"/>
  <c r="Q5430" i="1"/>
  <c r="Q5429" i="1"/>
  <c r="Q5428" i="1"/>
  <c r="Q5427" i="1"/>
  <c r="Q5426" i="1"/>
  <c r="Q5425" i="1"/>
  <c r="Q5424" i="1"/>
  <c r="Q5423" i="1"/>
  <c r="Q5422" i="1"/>
  <c r="Q5421" i="1"/>
  <c r="Q5420" i="1"/>
  <c r="Q5419" i="1"/>
  <c r="Q5418" i="1"/>
  <c r="Q5417" i="1"/>
  <c r="Q5414" i="1"/>
  <c r="O5414" i="1"/>
  <c r="M5414" i="1"/>
  <c r="Q5413" i="1"/>
  <c r="O5413" i="1"/>
  <c r="M5413" i="1"/>
  <c r="K5413" i="1"/>
  <c r="G5413" i="1"/>
  <c r="E5413" i="1"/>
  <c r="C5413" i="1"/>
  <c r="M5412" i="1"/>
  <c r="I5412" i="1"/>
  <c r="E5409" i="1"/>
  <c r="E5408" i="1"/>
  <c r="E5407" i="1"/>
  <c r="O5394" i="1"/>
  <c r="M5394" i="1"/>
  <c r="K5394" i="1"/>
  <c r="I5394" i="1"/>
  <c r="G5394" i="1"/>
  <c r="E5394" i="1"/>
  <c r="C5394" i="1"/>
  <c r="Q5393" i="1"/>
  <c r="Q5392" i="1"/>
  <c r="Q5394" i="1" s="1"/>
  <c r="O5390" i="1"/>
  <c r="M5390" i="1"/>
  <c r="K5390" i="1"/>
  <c r="I5390" i="1"/>
  <c r="G5390" i="1"/>
  <c r="E5390" i="1"/>
  <c r="C5390" i="1"/>
  <c r="Q5389" i="1"/>
  <c r="Q5388" i="1"/>
  <c r="Q5387" i="1"/>
  <c r="Q5386" i="1"/>
  <c r="Q5385" i="1"/>
  <c r="Q5384" i="1"/>
  <c r="Q5383" i="1"/>
  <c r="Q5382" i="1"/>
  <c r="Q5381" i="1"/>
  <c r="Q5380" i="1"/>
  <c r="Q5379" i="1"/>
  <c r="Q5378" i="1"/>
  <c r="Q5377" i="1"/>
  <c r="Q5376" i="1"/>
  <c r="Q5375" i="1"/>
  <c r="O5372" i="1"/>
  <c r="M5372" i="1"/>
  <c r="K5372" i="1"/>
  <c r="I5372" i="1"/>
  <c r="G5372" i="1"/>
  <c r="E5372" i="1"/>
  <c r="C5372" i="1"/>
  <c r="Q5371" i="1"/>
  <c r="Q5370" i="1"/>
  <c r="Q5369" i="1"/>
  <c r="Q5368" i="1"/>
  <c r="Q5367" i="1"/>
  <c r="Q5366" i="1"/>
  <c r="Q5365" i="1"/>
  <c r="Q5364" i="1"/>
  <c r="Q5363" i="1"/>
  <c r="Q5362" i="1"/>
  <c r="O5359" i="1"/>
  <c r="O5396" i="1" s="1"/>
  <c r="M5359" i="1"/>
  <c r="M5396" i="1" s="1"/>
  <c r="K5359" i="1"/>
  <c r="K5396" i="1" s="1"/>
  <c r="I5359" i="1"/>
  <c r="I5396" i="1" s="1"/>
  <c r="G5359" i="1"/>
  <c r="G5396" i="1" s="1"/>
  <c r="E5359" i="1"/>
  <c r="E5396" i="1" s="1"/>
  <c r="C5359" i="1"/>
  <c r="C5396" i="1" s="1"/>
  <c r="Q5358" i="1"/>
  <c r="Q5357" i="1"/>
  <c r="Q5356" i="1"/>
  <c r="Q5355" i="1"/>
  <c r="Q5354" i="1"/>
  <c r="Q5353" i="1"/>
  <c r="Q5352" i="1"/>
  <c r="Q5349" i="1"/>
  <c r="O5349" i="1"/>
  <c r="M5349" i="1"/>
  <c r="Q5348" i="1"/>
  <c r="O5348" i="1"/>
  <c r="M5348" i="1"/>
  <c r="K5348" i="1"/>
  <c r="G5348" i="1"/>
  <c r="E5348" i="1"/>
  <c r="C5348" i="1"/>
  <c r="M5347" i="1"/>
  <c r="I5347" i="1"/>
  <c r="E5344" i="1"/>
  <c r="E5343" i="1"/>
  <c r="E5342" i="1"/>
  <c r="O5305" i="1"/>
  <c r="M5305" i="1"/>
  <c r="K5305" i="1"/>
  <c r="I5305" i="1"/>
  <c r="G5305" i="1"/>
  <c r="E5305" i="1"/>
  <c r="C5305" i="1"/>
  <c r="Q5304" i="1"/>
  <c r="Q5305" i="1" s="1"/>
  <c r="O5301" i="1"/>
  <c r="O5307" i="1" s="1"/>
  <c r="M5301" i="1"/>
  <c r="M5307" i="1" s="1"/>
  <c r="K5301" i="1"/>
  <c r="K5307" i="1" s="1"/>
  <c r="I5301" i="1"/>
  <c r="I5307" i="1" s="1"/>
  <c r="G5301" i="1"/>
  <c r="G5307" i="1" s="1"/>
  <c r="E5301" i="1"/>
  <c r="E5307" i="1" s="1"/>
  <c r="C5301" i="1"/>
  <c r="C5307" i="1" s="1"/>
  <c r="Q5300" i="1"/>
  <c r="Q5299" i="1"/>
  <c r="Q5298" i="1"/>
  <c r="Q5297" i="1"/>
  <c r="Q5296" i="1"/>
  <c r="Q5295" i="1"/>
  <c r="Q5294" i="1"/>
  <c r="Q5293" i="1"/>
  <c r="Q5290" i="1"/>
  <c r="O5290" i="1"/>
  <c r="M5290" i="1"/>
  <c r="Q5289" i="1"/>
  <c r="O5289" i="1"/>
  <c r="M5289" i="1"/>
  <c r="K5289" i="1"/>
  <c r="G5289" i="1"/>
  <c r="E5289" i="1"/>
  <c r="C5289" i="1"/>
  <c r="M5288" i="1"/>
  <c r="I5288" i="1"/>
  <c r="E5285" i="1"/>
  <c r="E5284" i="1"/>
  <c r="E5283" i="1"/>
  <c r="O5237" i="1"/>
  <c r="M5237" i="1"/>
  <c r="K5237" i="1"/>
  <c r="I5237" i="1"/>
  <c r="G5237" i="1"/>
  <c r="E5237" i="1"/>
  <c r="C5237" i="1"/>
  <c r="Q5236" i="1"/>
  <c r="Q5235" i="1"/>
  <c r="Q5234" i="1"/>
  <c r="Q5233" i="1"/>
  <c r="Q5232" i="1"/>
  <c r="Q5231" i="1"/>
  <c r="Q5230" i="1"/>
  <c r="Q5229" i="1"/>
  <c r="Q5228" i="1"/>
  <c r="Q5237" i="1" s="1"/>
  <c r="Q5225" i="1"/>
  <c r="O5225" i="1"/>
  <c r="M5225" i="1"/>
  <c r="Q5224" i="1"/>
  <c r="O5224" i="1"/>
  <c r="M5224" i="1"/>
  <c r="K5224" i="1"/>
  <c r="G5224" i="1"/>
  <c r="E5224" i="1"/>
  <c r="C5224" i="1"/>
  <c r="M5223" i="1"/>
  <c r="I5223" i="1"/>
  <c r="E5220" i="1"/>
  <c r="E5219" i="1"/>
  <c r="E5218" i="1"/>
  <c r="O5211" i="1"/>
  <c r="M5211" i="1"/>
  <c r="K5211" i="1"/>
  <c r="I5211" i="1"/>
  <c r="G5211" i="1"/>
  <c r="E5211" i="1"/>
  <c r="C5211" i="1"/>
  <c r="Q5210" i="1"/>
  <c r="Q5209" i="1"/>
  <c r="Q5208" i="1"/>
  <c r="Q5207" i="1"/>
  <c r="Q5206" i="1"/>
  <c r="Q5205" i="1"/>
  <c r="Q5204" i="1"/>
  <c r="Q5203" i="1"/>
  <c r="Q5202" i="1"/>
  <c r="Q5211" i="1" s="1"/>
  <c r="O5198" i="1"/>
  <c r="O5213" i="1" s="1"/>
  <c r="M5198" i="1"/>
  <c r="M5213" i="1" s="1"/>
  <c r="I5198" i="1"/>
  <c r="I5213" i="1" s="1"/>
  <c r="G5198" i="1"/>
  <c r="G5213" i="1" s="1"/>
  <c r="E5198" i="1"/>
  <c r="E5213" i="1" s="1"/>
  <c r="C5198" i="1"/>
  <c r="C5213" i="1" s="1"/>
  <c r="Q5197" i="1"/>
  <c r="Q5196" i="1"/>
  <c r="Q5195" i="1"/>
  <c r="Q5194" i="1"/>
  <c r="Q5192" i="1"/>
  <c r="Q5191" i="1"/>
  <c r="Q5190" i="1"/>
  <c r="Q5189" i="1"/>
  <c r="Q5188" i="1"/>
  <c r="Q5187" i="1"/>
  <c r="Q5186" i="1"/>
  <c r="Q5185" i="1"/>
  <c r="Q5184" i="1"/>
  <c r="Q5183" i="1"/>
  <c r="Q5182" i="1"/>
  <c r="Q5181" i="1"/>
  <c r="Q5180" i="1"/>
  <c r="Q5179" i="1"/>
  <c r="Q5178" i="1"/>
  <c r="Q5177" i="1"/>
  <c r="Q5176" i="1"/>
  <c r="Q5175" i="1"/>
  <c r="Q5174" i="1"/>
  <c r="Q5173" i="1"/>
  <c r="K5173" i="1"/>
  <c r="K5198" i="1" s="1"/>
  <c r="Q5172" i="1"/>
  <c r="Q5171" i="1"/>
  <c r="Q5170" i="1"/>
  <c r="Q5169" i="1"/>
  <c r="Q5168" i="1"/>
  <c r="Q5167" i="1"/>
  <c r="Q5166" i="1"/>
  <c r="Q5165" i="1"/>
  <c r="Q5164" i="1"/>
  <c r="Q5161" i="1"/>
  <c r="Q5160" i="1"/>
  <c r="Q5159" i="1"/>
  <c r="Q5158" i="1"/>
  <c r="Q5157" i="1"/>
  <c r="Q5156" i="1"/>
  <c r="Q5155" i="1"/>
  <c r="Q5154" i="1"/>
  <c r="Q5152" i="1"/>
  <c r="Q5151" i="1"/>
  <c r="Q5150" i="1"/>
  <c r="Q5149" i="1"/>
  <c r="Q5148" i="1"/>
  <c r="Q5140" i="1"/>
  <c r="O5140" i="1"/>
  <c r="M5140" i="1"/>
  <c r="Q5139" i="1"/>
  <c r="O5139" i="1"/>
  <c r="M5139" i="1"/>
  <c r="K5139" i="1"/>
  <c r="G5139" i="1"/>
  <c r="E5139" i="1"/>
  <c r="C5139" i="1"/>
  <c r="M5138" i="1"/>
  <c r="I5138" i="1"/>
  <c r="E5135" i="1"/>
  <c r="E5134" i="1"/>
  <c r="E5133" i="1"/>
  <c r="Q5117" i="1"/>
  <c r="O5117" i="1"/>
  <c r="M5117" i="1"/>
  <c r="Q5116" i="1"/>
  <c r="O5116" i="1"/>
  <c r="M5116" i="1"/>
  <c r="K5116" i="1"/>
  <c r="G5116" i="1"/>
  <c r="E5116" i="1"/>
  <c r="C5116" i="1"/>
  <c r="M5115" i="1"/>
  <c r="I5115" i="1"/>
  <c r="A5113" i="1"/>
  <c r="E5112" i="1"/>
  <c r="E5111" i="1"/>
  <c r="E5110" i="1"/>
  <c r="O5101" i="1"/>
  <c r="M5101" i="1"/>
  <c r="K5101" i="1"/>
  <c r="I5101" i="1"/>
  <c r="G5101" i="1"/>
  <c r="E5101" i="1"/>
  <c r="C5101" i="1"/>
  <c r="Q5100" i="1"/>
  <c r="Q5101" i="1" s="1"/>
  <c r="O5096" i="1"/>
  <c r="M5096" i="1"/>
  <c r="K5096" i="1"/>
  <c r="I5096" i="1"/>
  <c r="I5103" i="1" s="1"/>
  <c r="I5120" i="1" s="1"/>
  <c r="G5096" i="1"/>
  <c r="G5103" i="1" s="1"/>
  <c r="G5120" i="1" s="1"/>
  <c r="E5096" i="1"/>
  <c r="E5103" i="1" s="1"/>
  <c r="E5120" i="1" s="1"/>
  <c r="C5096" i="1"/>
  <c r="C5103" i="1" s="1"/>
  <c r="C5120" i="1" s="1"/>
  <c r="Q5095" i="1"/>
  <c r="Q5094" i="1"/>
  <c r="Q5093" i="1"/>
  <c r="Q5092" i="1"/>
  <c r="Q5091" i="1"/>
  <c r="Q5090" i="1"/>
  <c r="Q5089" i="1"/>
  <c r="Q5096" i="1" s="1"/>
  <c r="Q5103" i="1" s="1"/>
  <c r="Q5120" i="1" s="1"/>
  <c r="Q5085" i="1"/>
  <c r="O5085" i="1"/>
  <c r="M5085" i="1"/>
  <c r="Q5084" i="1"/>
  <c r="O5084" i="1"/>
  <c r="M5084" i="1"/>
  <c r="K5084" i="1"/>
  <c r="G5084" i="1"/>
  <c r="E5084" i="1"/>
  <c r="C5084" i="1"/>
  <c r="M5083" i="1"/>
  <c r="I5083" i="1"/>
  <c r="A5081" i="1"/>
  <c r="E5080" i="1"/>
  <c r="E5079" i="1"/>
  <c r="E5078" i="1"/>
  <c r="O5055" i="1"/>
  <c r="M5055" i="1"/>
  <c r="K5055" i="1"/>
  <c r="I5055" i="1"/>
  <c r="G5055" i="1"/>
  <c r="E5055" i="1"/>
  <c r="C5055" i="1"/>
  <c r="Q5054" i="1"/>
  <c r="Q5055" i="1" s="1"/>
  <c r="O5051" i="1"/>
  <c r="O5057" i="1" s="1"/>
  <c r="M5051" i="1"/>
  <c r="M5057" i="1" s="1"/>
  <c r="K5051" i="1"/>
  <c r="K5057" i="1" s="1"/>
  <c r="I5051" i="1"/>
  <c r="I5057" i="1" s="1"/>
  <c r="I5122" i="1" s="1"/>
  <c r="G5051" i="1"/>
  <c r="G5057" i="1" s="1"/>
  <c r="G5122" i="1" s="1"/>
  <c r="E5051" i="1"/>
  <c r="E5057" i="1" s="1"/>
  <c r="E5122" i="1" s="1"/>
  <c r="C5051" i="1"/>
  <c r="C5057" i="1" s="1"/>
  <c r="Q5050" i="1"/>
  <c r="Q5049" i="1"/>
  <c r="Q5048" i="1"/>
  <c r="Q5051" i="1" s="1"/>
  <c r="Q5057" i="1" s="1"/>
  <c r="Q5122" i="1" s="1"/>
  <c r="Q5040" i="1"/>
  <c r="O5040" i="1"/>
  <c r="M5040" i="1"/>
  <c r="Q5039" i="1"/>
  <c r="O5039" i="1"/>
  <c r="M5039" i="1"/>
  <c r="K5039" i="1"/>
  <c r="G5039" i="1"/>
  <c r="E5039" i="1"/>
  <c r="C5039" i="1"/>
  <c r="M5038" i="1"/>
  <c r="I5038" i="1"/>
  <c r="E5035" i="1"/>
  <c r="E5034" i="1"/>
  <c r="E5033" i="1"/>
  <c r="Q5012" i="1"/>
  <c r="O5012" i="1"/>
  <c r="M5012" i="1"/>
  <c r="Q5011" i="1"/>
  <c r="O5011" i="1"/>
  <c r="M5011" i="1"/>
  <c r="K5011" i="1"/>
  <c r="G5011" i="1"/>
  <c r="E5011" i="1"/>
  <c r="C5011" i="1"/>
  <c r="M5010" i="1"/>
  <c r="I5010" i="1"/>
  <c r="E5007" i="1"/>
  <c r="E5006" i="1"/>
  <c r="E5005" i="1"/>
  <c r="O4997" i="1"/>
  <c r="M4997" i="1"/>
  <c r="K4997" i="1"/>
  <c r="I4997" i="1"/>
  <c r="G4997" i="1"/>
  <c r="E4997" i="1"/>
  <c r="C4997" i="1"/>
  <c r="Q4996" i="1"/>
  <c r="Q4995" i="1"/>
  <c r="O4992" i="1"/>
  <c r="M4992" i="1"/>
  <c r="K4992" i="1"/>
  <c r="I4992" i="1"/>
  <c r="G4992" i="1"/>
  <c r="E4992" i="1"/>
  <c r="C4992" i="1"/>
  <c r="Q4991" i="1"/>
  <c r="Q4990" i="1"/>
  <c r="O4988" i="1"/>
  <c r="M4988" i="1"/>
  <c r="K4988" i="1"/>
  <c r="I4988" i="1"/>
  <c r="G4988" i="1"/>
  <c r="E4988" i="1"/>
  <c r="C4988" i="1"/>
  <c r="Q4987" i="1"/>
  <c r="Q4986" i="1"/>
  <c r="Q4985" i="1"/>
  <c r="Q4984" i="1"/>
  <c r="Q4983" i="1"/>
  <c r="Q4982" i="1"/>
  <c r="Q4981" i="1"/>
  <c r="Q4980" i="1"/>
  <c r="Q4979" i="1"/>
  <c r="Q4978" i="1"/>
  <c r="Q4977" i="1"/>
  <c r="Q4976" i="1"/>
  <c r="Q4975" i="1"/>
  <c r="O4972" i="1"/>
  <c r="M4972" i="1"/>
  <c r="K4972" i="1"/>
  <c r="I4972" i="1"/>
  <c r="G4972" i="1"/>
  <c r="E4972" i="1"/>
  <c r="C4972" i="1"/>
  <c r="Q4971" i="1"/>
  <c r="O4968" i="1"/>
  <c r="M4968" i="1"/>
  <c r="K4968" i="1"/>
  <c r="I4968" i="1"/>
  <c r="G4968" i="1"/>
  <c r="E4968" i="1"/>
  <c r="C4968" i="1"/>
  <c r="Q4967" i="1"/>
  <c r="Q4966" i="1"/>
  <c r="Q4965" i="1"/>
  <c r="Q4964" i="1"/>
  <c r="Q4963" i="1"/>
  <c r="Q4962" i="1"/>
  <c r="Q4961" i="1"/>
  <c r="Q4960" i="1"/>
  <c r="Q4957" i="1"/>
  <c r="O4957" i="1"/>
  <c r="M4957" i="1"/>
  <c r="Q4956" i="1"/>
  <c r="O4956" i="1"/>
  <c r="M4956" i="1"/>
  <c r="K4956" i="1"/>
  <c r="G4956" i="1"/>
  <c r="E4956" i="1"/>
  <c r="C4956" i="1"/>
  <c r="M4955" i="1"/>
  <c r="I4955" i="1"/>
  <c r="E4952" i="1"/>
  <c r="E4951" i="1"/>
  <c r="E4950" i="1"/>
  <c r="O4927" i="1"/>
  <c r="M4927" i="1"/>
  <c r="K4927" i="1"/>
  <c r="I4927" i="1"/>
  <c r="G4927" i="1"/>
  <c r="E4927" i="1"/>
  <c r="C4927" i="1"/>
  <c r="Q4926" i="1"/>
  <c r="Q4925" i="1"/>
  <c r="Q4927" i="1" s="1"/>
  <c r="O4922" i="1"/>
  <c r="M4922" i="1"/>
  <c r="K4922" i="1"/>
  <c r="I4922" i="1"/>
  <c r="G4922" i="1"/>
  <c r="E4922" i="1"/>
  <c r="C4922" i="1"/>
  <c r="Q4921" i="1"/>
  <c r="O4918" i="1"/>
  <c r="O4929" i="1" s="1"/>
  <c r="M4918" i="1"/>
  <c r="M4929" i="1" s="1"/>
  <c r="K4918" i="1"/>
  <c r="K4929" i="1" s="1"/>
  <c r="I4918" i="1"/>
  <c r="I4929" i="1" s="1"/>
  <c r="G4918" i="1"/>
  <c r="G4929" i="1" s="1"/>
  <c r="E4918" i="1"/>
  <c r="E4929" i="1" s="1"/>
  <c r="C4918" i="1"/>
  <c r="C4929" i="1" s="1"/>
  <c r="Q4917" i="1"/>
  <c r="Q4909" i="1"/>
  <c r="O4909" i="1"/>
  <c r="M4909" i="1"/>
  <c r="Q4908" i="1"/>
  <c r="O4908" i="1"/>
  <c r="M4908" i="1"/>
  <c r="K4908" i="1"/>
  <c r="G4908" i="1"/>
  <c r="E4908" i="1"/>
  <c r="C4908" i="1"/>
  <c r="M4907" i="1"/>
  <c r="I4907" i="1"/>
  <c r="E4904" i="1"/>
  <c r="E4903" i="1"/>
  <c r="E4902" i="1"/>
  <c r="Q4874" i="1"/>
  <c r="O4874" i="1"/>
  <c r="M4874" i="1"/>
  <c r="Q4873" i="1"/>
  <c r="O4873" i="1"/>
  <c r="M4873" i="1"/>
  <c r="K4873" i="1"/>
  <c r="G4873" i="1"/>
  <c r="E4873" i="1"/>
  <c r="C4873" i="1"/>
  <c r="M4872" i="1"/>
  <c r="I4872" i="1"/>
  <c r="E4869" i="1"/>
  <c r="E4868" i="1"/>
  <c r="E4867" i="1"/>
  <c r="O4846" i="1"/>
  <c r="M4846" i="1"/>
  <c r="K4846" i="1"/>
  <c r="I4846" i="1"/>
  <c r="G4846" i="1"/>
  <c r="E4846" i="1"/>
  <c r="C4846" i="1"/>
  <c r="Q4845" i="1"/>
  <c r="Q4844" i="1"/>
  <c r="Q4843" i="1"/>
  <c r="Q4846" i="1" s="1"/>
  <c r="O4840" i="1"/>
  <c r="M4840" i="1"/>
  <c r="K4840" i="1"/>
  <c r="I4840" i="1"/>
  <c r="G4840" i="1"/>
  <c r="E4840" i="1"/>
  <c r="C4840" i="1"/>
  <c r="Q4839" i="1"/>
  <c r="Q4838" i="1"/>
  <c r="Q4840" i="1" s="1"/>
  <c r="O4836" i="1"/>
  <c r="M4836" i="1"/>
  <c r="K4836" i="1"/>
  <c r="I4836" i="1"/>
  <c r="G4836" i="1"/>
  <c r="E4836" i="1"/>
  <c r="C4836" i="1"/>
  <c r="Q4835" i="1"/>
  <c r="Q4834" i="1"/>
  <c r="Q4833" i="1"/>
  <c r="Q4832" i="1"/>
  <c r="Q4831" i="1"/>
  <c r="Q4830" i="1"/>
  <c r="Q4829" i="1"/>
  <c r="Q4828" i="1"/>
  <c r="Q4827" i="1"/>
  <c r="Q4826" i="1"/>
  <c r="Q4825" i="1"/>
  <c r="O4822" i="1"/>
  <c r="M4822" i="1"/>
  <c r="K4822" i="1"/>
  <c r="I4822" i="1"/>
  <c r="G4822" i="1"/>
  <c r="E4822" i="1"/>
  <c r="C4822" i="1"/>
  <c r="Q4821" i="1"/>
  <c r="Q4822" i="1" s="1"/>
  <c r="O4818" i="1"/>
  <c r="M4818" i="1"/>
  <c r="K4818" i="1"/>
  <c r="I4818" i="1"/>
  <c r="G4818" i="1"/>
  <c r="E4818" i="1"/>
  <c r="C4818" i="1"/>
  <c r="Q4817" i="1"/>
  <c r="Q4816" i="1"/>
  <c r="Q4815" i="1"/>
  <c r="Q4814" i="1"/>
  <c r="Q4813" i="1"/>
  <c r="Q4812" i="1"/>
  <c r="Q4811" i="1"/>
  <c r="Q4818" i="1" s="1"/>
  <c r="Q4808" i="1"/>
  <c r="O4808" i="1"/>
  <c r="M4808" i="1"/>
  <c r="Q4807" i="1"/>
  <c r="O4807" i="1"/>
  <c r="M4807" i="1"/>
  <c r="K4807" i="1"/>
  <c r="G4807" i="1"/>
  <c r="E4807" i="1"/>
  <c r="C4807" i="1"/>
  <c r="M4806" i="1"/>
  <c r="I4806" i="1"/>
  <c r="E4803" i="1"/>
  <c r="E4802" i="1"/>
  <c r="E4801" i="1"/>
  <c r="O4758" i="1"/>
  <c r="M4758" i="1"/>
  <c r="K4758" i="1"/>
  <c r="I4758" i="1"/>
  <c r="G4758" i="1"/>
  <c r="E4758" i="1"/>
  <c r="C4758" i="1"/>
  <c r="Q4757" i="1"/>
  <c r="Q4756" i="1"/>
  <c r="Q4755" i="1"/>
  <c r="Q4753" i="1"/>
  <c r="Q4752" i="1"/>
  <c r="Q4758" i="1" s="1"/>
  <c r="O4749" i="1"/>
  <c r="M4749" i="1"/>
  <c r="K4749" i="1"/>
  <c r="I4749" i="1"/>
  <c r="E4749" i="1"/>
  <c r="C4749" i="1"/>
  <c r="Q4748" i="1"/>
  <c r="G4748" i="1"/>
  <c r="G4749" i="1" s="1"/>
  <c r="Q4747" i="1"/>
  <c r="Q4744" i="1"/>
  <c r="O4744" i="1"/>
  <c r="M4744" i="1"/>
  <c r="Q4743" i="1"/>
  <c r="O4743" i="1"/>
  <c r="M4743" i="1"/>
  <c r="K4743" i="1"/>
  <c r="G4743" i="1"/>
  <c r="E4743" i="1"/>
  <c r="C4743" i="1"/>
  <c r="M4742" i="1"/>
  <c r="I4742" i="1"/>
  <c r="E4739" i="1"/>
  <c r="E4738" i="1"/>
  <c r="E4737" i="1"/>
  <c r="O4731" i="1"/>
  <c r="M4731" i="1"/>
  <c r="K4731" i="1"/>
  <c r="I4731" i="1"/>
  <c r="G4731" i="1"/>
  <c r="E4731" i="1"/>
  <c r="C4731" i="1"/>
  <c r="Q4730" i="1"/>
  <c r="Q4729" i="1"/>
  <c r="Q4731" i="1" s="1"/>
  <c r="O4727" i="1"/>
  <c r="M4727" i="1"/>
  <c r="K4727" i="1"/>
  <c r="I4727" i="1"/>
  <c r="G4727" i="1"/>
  <c r="E4727" i="1"/>
  <c r="C4727" i="1"/>
  <c r="Q4726" i="1"/>
  <c r="Q4725" i="1"/>
  <c r="Q4724" i="1"/>
  <c r="Q4723" i="1"/>
  <c r="Q4722" i="1"/>
  <c r="Q4721" i="1"/>
  <c r="Q4720" i="1"/>
  <c r="Q4719" i="1"/>
  <c r="Q4718" i="1"/>
  <c r="Q4717" i="1"/>
  <c r="Q4716" i="1"/>
  <c r="Q4715" i="1"/>
  <c r="Q4714" i="1"/>
  <c r="Q4713" i="1"/>
  <c r="Q4712" i="1"/>
  <c r="Q4711" i="1"/>
  <c r="Q4710" i="1"/>
  <c r="Q4709" i="1"/>
  <c r="Q4708" i="1"/>
  <c r="Q4707" i="1"/>
  <c r="Q4706" i="1"/>
  <c r="O4703" i="1"/>
  <c r="M4703" i="1"/>
  <c r="K4703" i="1"/>
  <c r="I4703" i="1"/>
  <c r="G4703" i="1"/>
  <c r="E4703" i="1"/>
  <c r="C4703" i="1"/>
  <c r="Q4702" i="1"/>
  <c r="Q4701" i="1"/>
  <c r="Q4700" i="1"/>
  <c r="Q4699" i="1"/>
  <c r="Q4698" i="1"/>
  <c r="Q4697" i="1"/>
  <c r="Q4696" i="1"/>
  <c r="Q4695" i="1"/>
  <c r="Q4694" i="1"/>
  <c r="Q4693" i="1"/>
  <c r="Q4692" i="1"/>
  <c r="Q4691" i="1"/>
  <c r="Q4690" i="1"/>
  <c r="M4687" i="1"/>
  <c r="K4687" i="1"/>
  <c r="K4760" i="1" s="1"/>
  <c r="I4687" i="1"/>
  <c r="I4760" i="1" s="1"/>
  <c r="G4687" i="1"/>
  <c r="G4760" i="1" s="1"/>
  <c r="E4687" i="1"/>
  <c r="E4760" i="1" s="1"/>
  <c r="C4687" i="1"/>
  <c r="C4760" i="1" s="1"/>
  <c r="O4686" i="1"/>
  <c r="Q4686" i="1" s="1"/>
  <c r="Q4685" i="1"/>
  <c r="O4684" i="1"/>
  <c r="Q4684" i="1" s="1"/>
  <c r="Q4683" i="1"/>
  <c r="Q4682" i="1"/>
  <c r="Q4681" i="1"/>
  <c r="Q4680" i="1"/>
  <c r="Q4679" i="1"/>
  <c r="O4678" i="1"/>
  <c r="Q4675" i="1"/>
  <c r="O4675" i="1"/>
  <c r="M4675" i="1"/>
  <c r="Q4674" i="1"/>
  <c r="O4674" i="1"/>
  <c r="M4674" i="1"/>
  <c r="K4674" i="1"/>
  <c r="G4674" i="1"/>
  <c r="E4674" i="1"/>
  <c r="C4674" i="1"/>
  <c r="M4673" i="1"/>
  <c r="I4673" i="1"/>
  <c r="E4670" i="1"/>
  <c r="E4669" i="1"/>
  <c r="E4668" i="1"/>
  <c r="O4641" i="1"/>
  <c r="M4641" i="1"/>
  <c r="K4641" i="1"/>
  <c r="I4641" i="1"/>
  <c r="G4641" i="1"/>
  <c r="E4641" i="1"/>
  <c r="C4641" i="1"/>
  <c r="Q4640" i="1"/>
  <c r="Q4639" i="1"/>
  <c r="Q4638" i="1"/>
  <c r="Q4641" i="1" s="1"/>
  <c r="O4635" i="1"/>
  <c r="M4635" i="1"/>
  <c r="K4635" i="1"/>
  <c r="I4635" i="1"/>
  <c r="G4635" i="1"/>
  <c r="E4635" i="1"/>
  <c r="C4635" i="1"/>
  <c r="Q4634" i="1"/>
  <c r="Q4633" i="1"/>
  <c r="Q4632" i="1"/>
  <c r="Q4631" i="1"/>
  <c r="Q4630" i="1"/>
  <c r="Q4629" i="1"/>
  <c r="Q4628" i="1"/>
  <c r="O4625" i="1"/>
  <c r="O4643" i="1" s="1"/>
  <c r="M4625" i="1"/>
  <c r="K4625" i="1"/>
  <c r="I4625" i="1"/>
  <c r="I4643" i="1" s="1"/>
  <c r="G4625" i="1"/>
  <c r="G4643" i="1" s="1"/>
  <c r="E4625" i="1"/>
  <c r="E4643" i="1" s="1"/>
  <c r="C4625" i="1"/>
  <c r="C4643" i="1" s="1"/>
  <c r="Q4624" i="1"/>
  <c r="Q4623" i="1"/>
  <c r="Q4622" i="1"/>
  <c r="Q4621" i="1"/>
  <c r="Q4620" i="1"/>
  <c r="Q4619" i="1"/>
  <c r="Q4618" i="1"/>
  <c r="Q4625" i="1" s="1"/>
  <c r="Q4610" i="1"/>
  <c r="O4610" i="1"/>
  <c r="M4610" i="1"/>
  <c r="Q4609" i="1"/>
  <c r="O4609" i="1"/>
  <c r="M4609" i="1"/>
  <c r="K4609" i="1"/>
  <c r="G4609" i="1"/>
  <c r="E4609" i="1"/>
  <c r="C4609" i="1"/>
  <c r="M4608" i="1"/>
  <c r="I4608" i="1"/>
  <c r="E4605" i="1"/>
  <c r="E4604" i="1"/>
  <c r="E4603" i="1"/>
  <c r="Q4547" i="1"/>
  <c r="O4547" i="1"/>
  <c r="M4547" i="1"/>
  <c r="Q4546" i="1"/>
  <c r="O4546" i="1"/>
  <c r="M4546" i="1"/>
  <c r="K4546" i="1"/>
  <c r="G4546" i="1"/>
  <c r="E4546" i="1"/>
  <c r="C4546" i="1"/>
  <c r="M4545" i="1"/>
  <c r="I4545" i="1"/>
  <c r="E4542" i="1"/>
  <c r="E4541" i="1"/>
  <c r="E4540" i="1"/>
  <c r="O4522" i="1"/>
  <c r="M4522" i="1"/>
  <c r="K4522" i="1"/>
  <c r="I4522" i="1"/>
  <c r="G4522" i="1"/>
  <c r="E4522" i="1"/>
  <c r="C4522" i="1"/>
  <c r="Q4521" i="1"/>
  <c r="Q4520" i="1"/>
  <c r="Q4519" i="1"/>
  <c r="O4516" i="1"/>
  <c r="M4516" i="1"/>
  <c r="K4516" i="1"/>
  <c r="I4516" i="1"/>
  <c r="G4516" i="1"/>
  <c r="E4516" i="1"/>
  <c r="C4516" i="1"/>
  <c r="Q4515" i="1"/>
  <c r="O4512" i="1"/>
  <c r="M4512" i="1"/>
  <c r="K4512" i="1"/>
  <c r="I4512" i="1"/>
  <c r="G4512" i="1"/>
  <c r="E4512" i="1"/>
  <c r="C4512" i="1"/>
  <c r="Q4511" i="1"/>
  <c r="Q4510" i="1"/>
  <c r="O4508" i="1"/>
  <c r="M4508" i="1"/>
  <c r="I4508" i="1"/>
  <c r="G4508" i="1"/>
  <c r="E4508" i="1"/>
  <c r="C4508" i="1"/>
  <c r="Q4507" i="1"/>
  <c r="Q4506" i="1"/>
  <c r="Q4505" i="1"/>
  <c r="Q4504" i="1"/>
  <c r="Q4503" i="1"/>
  <c r="Q4502" i="1"/>
  <c r="Q4501" i="1"/>
  <c r="Q4500" i="1"/>
  <c r="Q4499" i="1"/>
  <c r="Q4498" i="1"/>
  <c r="Q4497" i="1"/>
  <c r="K4497" i="1"/>
  <c r="K4508" i="1" s="1"/>
  <c r="O4494" i="1"/>
  <c r="M4494" i="1"/>
  <c r="K4494" i="1"/>
  <c r="I4494" i="1"/>
  <c r="G4494" i="1"/>
  <c r="E4494" i="1"/>
  <c r="C4494" i="1"/>
  <c r="Q4493" i="1"/>
  <c r="Q4492" i="1"/>
  <c r="Q4491" i="1"/>
  <c r="Q4490" i="1"/>
  <c r="Q4489" i="1"/>
  <c r="Q4488" i="1"/>
  <c r="Q4487" i="1"/>
  <c r="Q4486" i="1"/>
  <c r="Q4485" i="1"/>
  <c r="Q4484" i="1"/>
  <c r="Q4481" i="1"/>
  <c r="O4481" i="1"/>
  <c r="M4481" i="1"/>
  <c r="Q4480" i="1"/>
  <c r="O4480" i="1"/>
  <c r="M4480" i="1"/>
  <c r="K4480" i="1"/>
  <c r="G4480" i="1"/>
  <c r="E4480" i="1"/>
  <c r="C4480" i="1"/>
  <c r="M4479" i="1"/>
  <c r="I4479" i="1"/>
  <c r="E4476" i="1"/>
  <c r="E4475" i="1"/>
  <c r="E4474" i="1"/>
  <c r="O4455" i="1"/>
  <c r="M4455" i="1"/>
  <c r="K4455" i="1"/>
  <c r="I4455" i="1"/>
  <c r="G4455" i="1"/>
  <c r="E4455" i="1"/>
  <c r="C4455" i="1"/>
  <c r="Q4454" i="1"/>
  <c r="Q4453" i="1"/>
  <c r="Q4452" i="1"/>
  <c r="Q4451" i="1"/>
  <c r="Q4450" i="1"/>
  <c r="Q4449" i="1"/>
  <c r="Q4448" i="1"/>
  <c r="Q4447" i="1"/>
  <c r="Q4446" i="1"/>
  <c r="Q4445" i="1"/>
  <c r="Q4444" i="1"/>
  <c r="Q4443" i="1"/>
  <c r="Q4442" i="1"/>
  <c r="Q4441" i="1"/>
  <c r="Q4440" i="1"/>
  <c r="O4437" i="1"/>
  <c r="M4437" i="1"/>
  <c r="K4437" i="1"/>
  <c r="I4437" i="1"/>
  <c r="G4437" i="1"/>
  <c r="E4437" i="1"/>
  <c r="C4437" i="1"/>
  <c r="Q4436" i="1"/>
  <c r="Q4435" i="1"/>
  <c r="Q4434" i="1"/>
  <c r="Q4433" i="1"/>
  <c r="Q4432" i="1"/>
  <c r="Q4431" i="1"/>
  <c r="Q4430" i="1"/>
  <c r="M4427" i="1"/>
  <c r="K4427" i="1"/>
  <c r="K4457" i="1" s="1"/>
  <c r="I4427" i="1"/>
  <c r="I4457" i="1" s="1"/>
  <c r="G4427" i="1"/>
  <c r="G4457" i="1" s="1"/>
  <c r="E4427" i="1"/>
  <c r="E4457" i="1" s="1"/>
  <c r="C4427" i="1"/>
  <c r="C4457" i="1" s="1"/>
  <c r="O4426" i="1"/>
  <c r="Q4426" i="1" s="1"/>
  <c r="Q4425" i="1"/>
  <c r="Q4424" i="1"/>
  <c r="O4423" i="1"/>
  <c r="Q4423" i="1" s="1"/>
  <c r="O4422" i="1"/>
  <c r="Q4422" i="1" s="1"/>
  <c r="Q4421" i="1"/>
  <c r="O4420" i="1"/>
  <c r="Q4417" i="1"/>
  <c r="O4417" i="1"/>
  <c r="M4417" i="1"/>
  <c r="Q4416" i="1"/>
  <c r="O4416" i="1"/>
  <c r="M4416" i="1"/>
  <c r="K4416" i="1"/>
  <c r="G4416" i="1"/>
  <c r="E4416" i="1"/>
  <c r="C4416" i="1"/>
  <c r="M4415" i="1"/>
  <c r="I4415" i="1"/>
  <c r="E4412" i="1"/>
  <c r="E4411" i="1"/>
  <c r="E4410" i="1"/>
  <c r="O4397" i="1"/>
  <c r="M4397" i="1"/>
  <c r="K4397" i="1"/>
  <c r="I4397" i="1"/>
  <c r="G4397" i="1"/>
  <c r="E4397" i="1"/>
  <c r="C4397" i="1"/>
  <c r="Q4396" i="1"/>
  <c r="Q4395" i="1"/>
  <c r="Q4394" i="1"/>
  <c r="Q4393" i="1"/>
  <c r="Q4392" i="1"/>
  <c r="Q4391" i="1"/>
  <c r="Q4390" i="1"/>
  <c r="Q4389" i="1"/>
  <c r="Q4388" i="1"/>
  <c r="Q4397" i="1" s="1"/>
  <c r="O4385" i="1"/>
  <c r="M4385" i="1"/>
  <c r="K4385" i="1"/>
  <c r="I4385" i="1"/>
  <c r="G4385" i="1"/>
  <c r="E4385" i="1"/>
  <c r="C4385" i="1"/>
  <c r="Q4384" i="1"/>
  <c r="Q4383" i="1"/>
  <c r="Q4385" i="1" s="1"/>
  <c r="O4381" i="1"/>
  <c r="M4381" i="1"/>
  <c r="I4381" i="1"/>
  <c r="G4381" i="1"/>
  <c r="E4381" i="1"/>
  <c r="C4381" i="1"/>
  <c r="Q4380" i="1"/>
  <c r="Q4379" i="1"/>
  <c r="Q4378" i="1"/>
  <c r="Q4377" i="1"/>
  <c r="Q4376" i="1"/>
  <c r="Q4375" i="1"/>
  <c r="Q4374" i="1"/>
  <c r="Q4373" i="1"/>
  <c r="Q4372" i="1"/>
  <c r="Q4371" i="1"/>
  <c r="Q4370" i="1"/>
  <c r="Q4369" i="1"/>
  <c r="Q4368" i="1"/>
  <c r="Q4367" i="1"/>
  <c r="K4367" i="1"/>
  <c r="Q4366" i="1"/>
  <c r="K4366" i="1"/>
  <c r="K4381" i="1" s="1"/>
  <c r="Q4365" i="1"/>
  <c r="O4362" i="1"/>
  <c r="M4362" i="1"/>
  <c r="K4362" i="1"/>
  <c r="I4362" i="1"/>
  <c r="G4362" i="1"/>
  <c r="E4362" i="1"/>
  <c r="C4362" i="1"/>
  <c r="Q4361" i="1"/>
  <c r="Q4360" i="1"/>
  <c r="Q4359" i="1"/>
  <c r="Q4358" i="1"/>
  <c r="Q4357" i="1"/>
  <c r="Q4356" i="1"/>
  <c r="Q4355" i="1"/>
  <c r="Q4354" i="1"/>
  <c r="O4351" i="1"/>
  <c r="O4400" i="1" s="1"/>
  <c r="M4351" i="1"/>
  <c r="M4400" i="1" s="1"/>
  <c r="K4351" i="1"/>
  <c r="K4400" i="1" s="1"/>
  <c r="I4351" i="1"/>
  <c r="I4400" i="1" s="1"/>
  <c r="G4351" i="1"/>
  <c r="G4400" i="1" s="1"/>
  <c r="E4351" i="1"/>
  <c r="E4400" i="1" s="1"/>
  <c r="C4351" i="1"/>
  <c r="C4400" i="1" s="1"/>
  <c r="Q4350" i="1"/>
  <c r="Q4349" i="1"/>
  <c r="Q4348" i="1"/>
  <c r="Q4347" i="1"/>
  <c r="Q4346" i="1"/>
  <c r="Q4345" i="1"/>
  <c r="Q4344" i="1"/>
  <c r="Q4343" i="1"/>
  <c r="Q4342" i="1"/>
  <c r="Q4339" i="1"/>
  <c r="O4339" i="1"/>
  <c r="M4339" i="1"/>
  <c r="Q4338" i="1"/>
  <c r="O4338" i="1"/>
  <c r="M4338" i="1"/>
  <c r="K4338" i="1"/>
  <c r="G4338" i="1"/>
  <c r="E4338" i="1"/>
  <c r="C4338" i="1"/>
  <c r="M4337" i="1"/>
  <c r="I4337" i="1"/>
  <c r="E4334" i="1"/>
  <c r="E4333" i="1"/>
  <c r="E4332" i="1"/>
  <c r="O4312" i="1"/>
  <c r="M4312" i="1"/>
  <c r="K4312" i="1"/>
  <c r="I4312" i="1"/>
  <c r="G4312" i="1"/>
  <c r="E4312" i="1"/>
  <c r="C4312" i="1"/>
  <c r="Q4311" i="1"/>
  <c r="Q4310" i="1"/>
  <c r="Q4309" i="1"/>
  <c r="Q4308" i="1"/>
  <c r="Q4307" i="1"/>
  <c r="Q4306" i="1"/>
  <c r="Q4305" i="1"/>
  <c r="Q4304" i="1"/>
  <c r="Q4312" i="1" s="1"/>
  <c r="O4301" i="1"/>
  <c r="M4301" i="1"/>
  <c r="K4301" i="1"/>
  <c r="I4301" i="1"/>
  <c r="G4301" i="1"/>
  <c r="E4301" i="1"/>
  <c r="C4301" i="1"/>
  <c r="Q4300" i="1"/>
  <c r="Q4299" i="1"/>
  <c r="Q4298" i="1"/>
  <c r="Q4297" i="1"/>
  <c r="Q4296" i="1"/>
  <c r="Q4295" i="1"/>
  <c r="Q4294" i="1"/>
  <c r="Q4293" i="1"/>
  <c r="Q4292" i="1"/>
  <c r="Q4291" i="1"/>
  <c r="Q4290" i="1"/>
  <c r="Q4289" i="1"/>
  <c r="Q4288" i="1"/>
  <c r="Q4287" i="1"/>
  <c r="Q4286" i="1"/>
  <c r="Q4285" i="1"/>
  <c r="Q4284" i="1"/>
  <c r="O4281" i="1"/>
  <c r="M4281" i="1"/>
  <c r="K4281" i="1"/>
  <c r="I4281" i="1"/>
  <c r="G4281" i="1"/>
  <c r="E4281" i="1"/>
  <c r="C4281" i="1"/>
  <c r="Q4280" i="1"/>
  <c r="Q4281" i="1" s="1"/>
  <c r="Q4272" i="1"/>
  <c r="O4272" i="1"/>
  <c r="M4272" i="1"/>
  <c r="Q4271" i="1"/>
  <c r="O4271" i="1"/>
  <c r="M4271" i="1"/>
  <c r="K4271" i="1"/>
  <c r="G4271" i="1"/>
  <c r="E4271" i="1"/>
  <c r="C4271" i="1"/>
  <c r="M4270" i="1"/>
  <c r="I4270" i="1"/>
  <c r="E4267" i="1"/>
  <c r="E4266" i="1"/>
  <c r="E4265" i="1"/>
  <c r="Q4209" i="1"/>
  <c r="O4209" i="1"/>
  <c r="M4209" i="1"/>
  <c r="Q4208" i="1"/>
  <c r="O4208" i="1"/>
  <c r="M4208" i="1"/>
  <c r="K4208" i="1"/>
  <c r="G4208" i="1"/>
  <c r="E4208" i="1"/>
  <c r="C4208" i="1"/>
  <c r="M4207" i="1"/>
  <c r="I4207" i="1"/>
  <c r="E4204" i="1"/>
  <c r="E4203" i="1"/>
  <c r="E4202" i="1"/>
  <c r="O4161" i="1"/>
  <c r="M4161" i="1"/>
  <c r="K4161" i="1"/>
  <c r="I4161" i="1"/>
  <c r="G4161" i="1"/>
  <c r="E4161" i="1"/>
  <c r="C4161" i="1"/>
  <c r="Q4160" i="1"/>
  <c r="Q4159" i="1"/>
  <c r="Q4158" i="1"/>
  <c r="Q4157" i="1"/>
  <c r="Q4155" i="1"/>
  <c r="Q4154" i="1"/>
  <c r="Q4161" i="1" s="1"/>
  <c r="O4151" i="1"/>
  <c r="M4151" i="1"/>
  <c r="K4151" i="1"/>
  <c r="I4151" i="1"/>
  <c r="G4151" i="1"/>
  <c r="E4151" i="1"/>
  <c r="C4151" i="1"/>
  <c r="Q4150" i="1"/>
  <c r="Q4149" i="1"/>
  <c r="Q4151" i="1" s="1"/>
  <c r="Q4146" i="1"/>
  <c r="O4146" i="1"/>
  <c r="M4146" i="1"/>
  <c r="Q4145" i="1"/>
  <c r="O4145" i="1"/>
  <c r="M4145" i="1"/>
  <c r="K4145" i="1"/>
  <c r="G4145" i="1"/>
  <c r="E4145" i="1"/>
  <c r="C4145" i="1"/>
  <c r="M4144" i="1"/>
  <c r="I4144" i="1"/>
  <c r="E4141" i="1"/>
  <c r="E4140" i="1"/>
  <c r="E4139" i="1"/>
  <c r="O4138" i="1"/>
  <c r="M4138" i="1"/>
  <c r="K4138" i="1"/>
  <c r="I4138" i="1"/>
  <c r="G4138" i="1"/>
  <c r="E4138" i="1"/>
  <c r="C4138" i="1"/>
  <c r="Q4137" i="1"/>
  <c r="Q4136" i="1"/>
  <c r="Q4135" i="1"/>
  <c r="Q4138" i="1" s="1"/>
  <c r="O4133" i="1"/>
  <c r="M4133" i="1"/>
  <c r="K4133" i="1"/>
  <c r="I4133" i="1"/>
  <c r="G4133" i="1"/>
  <c r="E4133" i="1"/>
  <c r="C4133" i="1"/>
  <c r="Q4132" i="1"/>
  <c r="Q4131" i="1"/>
  <c r="Q4130" i="1"/>
  <c r="Q4129" i="1"/>
  <c r="Q4128" i="1"/>
  <c r="Q4127" i="1"/>
  <c r="Q4126" i="1"/>
  <c r="Q4125" i="1"/>
  <c r="Q4124" i="1"/>
  <c r="Q4123" i="1"/>
  <c r="Q4122" i="1"/>
  <c r="Q4121" i="1"/>
  <c r="Q4120" i="1"/>
  <c r="Q4119" i="1"/>
  <c r="Q4118" i="1"/>
  <c r="Q4117" i="1"/>
  <c r="Q4116" i="1"/>
  <c r="Q4115" i="1"/>
  <c r="Q4114" i="1"/>
  <c r="Q4113" i="1"/>
  <c r="Q4112" i="1"/>
  <c r="Q4133" i="1" s="1"/>
  <c r="O4109" i="1"/>
  <c r="M4109" i="1"/>
  <c r="K4109" i="1"/>
  <c r="I4109" i="1"/>
  <c r="G4109" i="1"/>
  <c r="E4109" i="1"/>
  <c r="C4109" i="1"/>
  <c r="Q4108" i="1"/>
  <c r="Q4107" i="1"/>
  <c r="Q4106" i="1"/>
  <c r="Q4105" i="1"/>
  <c r="Q4104" i="1"/>
  <c r="Q4103" i="1"/>
  <c r="Q4102" i="1"/>
  <c r="Q4101" i="1"/>
  <c r="Q4100" i="1"/>
  <c r="Q4099" i="1"/>
  <c r="Q4098" i="1"/>
  <c r="Q4097" i="1"/>
  <c r="Q4096" i="1"/>
  <c r="Q4095" i="1"/>
  <c r="Q4094" i="1"/>
  <c r="O4091" i="1"/>
  <c r="O4163" i="1" s="1"/>
  <c r="M4091" i="1"/>
  <c r="K4091" i="1"/>
  <c r="I4091" i="1"/>
  <c r="G4091" i="1"/>
  <c r="E4091" i="1"/>
  <c r="C4091" i="1"/>
  <c r="Q4090" i="1"/>
  <c r="Q4089" i="1"/>
  <c r="Q4088" i="1"/>
  <c r="Q4087" i="1"/>
  <c r="Q4086" i="1"/>
  <c r="Q4085" i="1"/>
  <c r="Q4084" i="1"/>
  <c r="Q4083" i="1"/>
  <c r="Q4082" i="1"/>
  <c r="Q4081" i="1"/>
  <c r="Q4091" i="1" s="1"/>
  <c r="Q4078" i="1"/>
  <c r="O4078" i="1"/>
  <c r="M4078" i="1"/>
  <c r="Q4077" i="1"/>
  <c r="O4077" i="1"/>
  <c r="M4077" i="1"/>
  <c r="K4077" i="1"/>
  <c r="G4077" i="1"/>
  <c r="E4077" i="1"/>
  <c r="C4077" i="1"/>
  <c r="M4076" i="1"/>
  <c r="I4076" i="1"/>
  <c r="E4073" i="1"/>
  <c r="E4072" i="1"/>
  <c r="E4071" i="1"/>
  <c r="O4046" i="1"/>
  <c r="M4046" i="1"/>
  <c r="K4046" i="1"/>
  <c r="I4046" i="1"/>
  <c r="G4046" i="1"/>
  <c r="E4046" i="1"/>
  <c r="C4046" i="1"/>
  <c r="Q4045" i="1"/>
  <c r="Q4044" i="1"/>
  <c r="Q4046" i="1" s="1"/>
  <c r="O4041" i="1"/>
  <c r="M4041" i="1"/>
  <c r="K4041" i="1"/>
  <c r="I4041" i="1"/>
  <c r="G4041" i="1"/>
  <c r="E4041" i="1"/>
  <c r="C4041" i="1"/>
  <c r="Q4040" i="1"/>
  <c r="Q4039" i="1"/>
  <c r="Q4038" i="1"/>
  <c r="Q4037" i="1"/>
  <c r="Q4036" i="1"/>
  <c r="Q4035" i="1"/>
  <c r="Q4034" i="1"/>
  <c r="Q4033" i="1"/>
  <c r="Q4041" i="1" s="1"/>
  <c r="O4030" i="1"/>
  <c r="O4048" i="1" s="1"/>
  <c r="M4030" i="1"/>
  <c r="K4030" i="1"/>
  <c r="K4048" i="1" s="1"/>
  <c r="I4030" i="1"/>
  <c r="I4048" i="1" s="1"/>
  <c r="G4030" i="1"/>
  <c r="G4048" i="1" s="1"/>
  <c r="E4030" i="1"/>
  <c r="E4048" i="1" s="1"/>
  <c r="C4030" i="1"/>
  <c r="C4048" i="1" s="1"/>
  <c r="Q4029" i="1"/>
  <c r="Q4028" i="1"/>
  <c r="Q4027" i="1"/>
  <c r="Q4026" i="1"/>
  <c r="Q4025" i="1"/>
  <c r="Q4024" i="1"/>
  <c r="Q4023" i="1"/>
  <c r="Q4030" i="1" s="1"/>
  <c r="Q4048" i="1" s="1"/>
  <c r="C4018" i="1"/>
  <c r="Q4015" i="1"/>
  <c r="O4015" i="1"/>
  <c r="M4015" i="1"/>
  <c r="Q4014" i="1"/>
  <c r="O4014" i="1"/>
  <c r="M4014" i="1"/>
  <c r="K4014" i="1"/>
  <c r="G4014" i="1"/>
  <c r="E4014" i="1"/>
  <c r="C4014" i="1"/>
  <c r="M4013" i="1"/>
  <c r="I4013" i="1"/>
  <c r="E4010" i="1"/>
  <c r="E4009" i="1"/>
  <c r="E4008" i="1"/>
  <c r="Q3977" i="1"/>
  <c r="O3977" i="1"/>
  <c r="M3977" i="1"/>
  <c r="Q3976" i="1"/>
  <c r="O3976" i="1"/>
  <c r="M3976" i="1"/>
  <c r="K3976" i="1"/>
  <c r="G3976" i="1"/>
  <c r="E3976" i="1"/>
  <c r="C3976" i="1"/>
  <c r="M3975" i="1"/>
  <c r="I3975" i="1"/>
  <c r="E3972" i="1"/>
  <c r="E3971" i="1"/>
  <c r="E3970" i="1"/>
  <c r="O3961" i="1"/>
  <c r="M3961" i="1"/>
  <c r="K3961" i="1"/>
  <c r="I3961" i="1"/>
  <c r="G3961" i="1"/>
  <c r="E3961" i="1"/>
  <c r="C3961" i="1"/>
  <c r="Q3960" i="1"/>
  <c r="Q3961" i="1" s="1"/>
  <c r="O3957" i="1"/>
  <c r="M3957" i="1"/>
  <c r="K3957" i="1"/>
  <c r="I3957" i="1"/>
  <c r="G3957" i="1"/>
  <c r="E3957" i="1"/>
  <c r="C3957" i="1"/>
  <c r="Q3956" i="1"/>
  <c r="Q3955" i="1"/>
  <c r="Q3957" i="1" s="1"/>
  <c r="O3952" i="1"/>
  <c r="O3963" i="1" s="1"/>
  <c r="O3980" i="1" s="1"/>
  <c r="M3952" i="1"/>
  <c r="M3963" i="1" s="1"/>
  <c r="M3980" i="1" s="1"/>
  <c r="K3952" i="1"/>
  <c r="K3963" i="1" s="1"/>
  <c r="K3980" i="1" s="1"/>
  <c r="I3952" i="1"/>
  <c r="I3963" i="1" s="1"/>
  <c r="I3980" i="1" s="1"/>
  <c r="E3952" i="1"/>
  <c r="E3963" i="1" s="1"/>
  <c r="E3980" i="1" s="1"/>
  <c r="C3952" i="1"/>
  <c r="C3963" i="1" s="1"/>
  <c r="C3980" i="1" s="1"/>
  <c r="Q3951" i="1"/>
  <c r="Q3950" i="1"/>
  <c r="Q3949" i="1"/>
  <c r="Q3948" i="1"/>
  <c r="Q3947" i="1"/>
  <c r="G3947" i="1"/>
  <c r="Q3946" i="1"/>
  <c r="Q3945" i="1"/>
  <c r="G3945" i="1"/>
  <c r="G3952" i="1" s="1"/>
  <c r="G3963" i="1" s="1"/>
  <c r="G3980" i="1" s="1"/>
  <c r="Q3942" i="1"/>
  <c r="O3942" i="1"/>
  <c r="M3942" i="1"/>
  <c r="Q3941" i="1"/>
  <c r="O3941" i="1"/>
  <c r="M3941" i="1"/>
  <c r="K3941" i="1"/>
  <c r="G3941" i="1"/>
  <c r="E3941" i="1"/>
  <c r="C3941" i="1"/>
  <c r="M3940" i="1"/>
  <c r="I3940" i="1"/>
  <c r="E3937" i="1"/>
  <c r="E3936" i="1"/>
  <c r="E3935" i="1"/>
  <c r="O3911" i="1"/>
  <c r="M3911" i="1"/>
  <c r="K3911" i="1"/>
  <c r="I3911" i="1"/>
  <c r="G3911" i="1"/>
  <c r="E3911" i="1"/>
  <c r="C3911" i="1"/>
  <c r="Q3910" i="1"/>
  <c r="Q3911" i="1" s="1"/>
  <c r="O3907" i="1"/>
  <c r="O3914" i="1" s="1"/>
  <c r="M3907" i="1"/>
  <c r="M3914" i="1" s="1"/>
  <c r="K3907" i="1"/>
  <c r="K3914" i="1" s="1"/>
  <c r="I3907" i="1"/>
  <c r="I3914" i="1" s="1"/>
  <c r="G3907" i="1"/>
  <c r="G3914" i="1" s="1"/>
  <c r="E3907" i="1"/>
  <c r="E3914" i="1" s="1"/>
  <c r="C3907" i="1"/>
  <c r="C3914" i="1" s="1"/>
  <c r="Q3906" i="1"/>
  <c r="Q3905" i="1"/>
  <c r="Q3904" i="1"/>
  <c r="Q3903" i="1"/>
  <c r="Q3895" i="1"/>
  <c r="O3895" i="1"/>
  <c r="M3895" i="1"/>
  <c r="Q3894" i="1"/>
  <c r="O3894" i="1"/>
  <c r="M3894" i="1"/>
  <c r="K3894" i="1"/>
  <c r="G3894" i="1"/>
  <c r="E3894" i="1"/>
  <c r="C3894" i="1"/>
  <c r="M3893" i="1"/>
  <c r="I3893" i="1"/>
  <c r="E3890" i="1"/>
  <c r="E3889" i="1"/>
  <c r="E3888" i="1"/>
  <c r="Q3858" i="1"/>
  <c r="O3858" i="1"/>
  <c r="M3858" i="1"/>
  <c r="Q3857" i="1"/>
  <c r="O3857" i="1"/>
  <c r="M3857" i="1"/>
  <c r="K3857" i="1"/>
  <c r="G3857" i="1"/>
  <c r="E3857" i="1"/>
  <c r="C3857" i="1"/>
  <c r="M3856" i="1"/>
  <c r="I3856" i="1"/>
  <c r="E3853" i="1"/>
  <c r="E3852" i="1"/>
  <c r="E3851" i="1"/>
  <c r="O3842" i="1"/>
  <c r="M3842" i="1"/>
  <c r="K3842" i="1"/>
  <c r="I3842" i="1"/>
  <c r="G3842" i="1"/>
  <c r="E3842" i="1"/>
  <c r="C3842" i="1"/>
  <c r="Q3841" i="1"/>
  <c r="Q3842" i="1" s="1"/>
  <c r="O3838" i="1"/>
  <c r="M3838" i="1"/>
  <c r="K3838" i="1"/>
  <c r="I3838" i="1"/>
  <c r="G3838" i="1"/>
  <c r="E3838" i="1"/>
  <c r="C3838" i="1"/>
  <c r="Q3837" i="1"/>
  <c r="Q3836" i="1"/>
  <c r="Q3838" i="1" s="1"/>
  <c r="O3832" i="1"/>
  <c r="O3844" i="1" s="1"/>
  <c r="O3861" i="1" s="1"/>
  <c r="M3832" i="1"/>
  <c r="M3844" i="1" s="1"/>
  <c r="M3861" i="1" s="1"/>
  <c r="K3832" i="1"/>
  <c r="I3832" i="1"/>
  <c r="I3844" i="1" s="1"/>
  <c r="I3861" i="1" s="1"/>
  <c r="G3832" i="1"/>
  <c r="G3844" i="1" s="1"/>
  <c r="G3861" i="1" s="1"/>
  <c r="E3832" i="1"/>
  <c r="E3844" i="1" s="1"/>
  <c r="E3861" i="1" s="1"/>
  <c r="C3832" i="1"/>
  <c r="C3844" i="1" s="1"/>
  <c r="C3861" i="1" s="1"/>
  <c r="Q3831" i="1"/>
  <c r="Q3830" i="1"/>
  <c r="Q3829" i="1"/>
  <c r="Q3828" i="1"/>
  <c r="Q3827" i="1"/>
  <c r="Q3826" i="1"/>
  <c r="Q3825" i="1"/>
  <c r="Q3824" i="1"/>
  <c r="Q3823" i="1"/>
  <c r="Q3822" i="1"/>
  <c r="Q3821" i="1"/>
  <c r="Q3820" i="1"/>
  <c r="Q3819" i="1"/>
  <c r="Q3815" i="1"/>
  <c r="O3815" i="1"/>
  <c r="M3815" i="1"/>
  <c r="Q3814" i="1"/>
  <c r="O3814" i="1"/>
  <c r="M3814" i="1"/>
  <c r="K3814" i="1"/>
  <c r="G3814" i="1"/>
  <c r="E3814" i="1"/>
  <c r="C3814" i="1"/>
  <c r="M3813" i="1"/>
  <c r="I3813" i="1"/>
  <c r="E3810" i="1"/>
  <c r="E3809" i="1"/>
  <c r="E3808" i="1"/>
  <c r="O3785" i="1"/>
  <c r="M3785" i="1"/>
  <c r="K3785" i="1"/>
  <c r="I3785" i="1"/>
  <c r="G3785" i="1"/>
  <c r="E3785" i="1"/>
  <c r="C3785" i="1"/>
  <c r="Q3784" i="1"/>
  <c r="Q3785" i="1" s="1"/>
  <c r="O3781" i="1"/>
  <c r="O3787" i="1" s="1"/>
  <c r="O3863" i="1" s="1"/>
  <c r="M3781" i="1"/>
  <c r="K3781" i="1"/>
  <c r="K3787" i="1" s="1"/>
  <c r="I3781" i="1"/>
  <c r="I3787" i="1" s="1"/>
  <c r="I3863" i="1" s="1"/>
  <c r="G3781" i="1"/>
  <c r="G3787" i="1" s="1"/>
  <c r="G3863" i="1" s="1"/>
  <c r="E3781" i="1"/>
  <c r="E3787" i="1" s="1"/>
  <c r="E3863" i="1" s="1"/>
  <c r="C3781" i="1"/>
  <c r="C3787" i="1" s="1"/>
  <c r="Q3780" i="1"/>
  <c r="Q3779" i="1"/>
  <c r="Q3778" i="1"/>
  <c r="Q3777" i="1"/>
  <c r="Q3776" i="1"/>
  <c r="Q3775" i="1"/>
  <c r="Q3774" i="1"/>
  <c r="Q3773" i="1"/>
  <c r="Q3772" i="1"/>
  <c r="Q3771" i="1"/>
  <c r="Q3781" i="1" s="1"/>
  <c r="Q3787" i="1" s="1"/>
  <c r="Q3763" i="1"/>
  <c r="O3763" i="1"/>
  <c r="M3763" i="1"/>
  <c r="Q3762" i="1"/>
  <c r="O3762" i="1"/>
  <c r="M3762" i="1"/>
  <c r="K3762" i="1"/>
  <c r="G3762" i="1"/>
  <c r="E3762" i="1"/>
  <c r="C3762" i="1"/>
  <c r="M3761" i="1"/>
  <c r="I3761" i="1"/>
  <c r="E3758" i="1"/>
  <c r="E3757" i="1"/>
  <c r="E3756" i="1"/>
  <c r="Q3722" i="1"/>
  <c r="O3722" i="1"/>
  <c r="M3722" i="1"/>
  <c r="Q3721" i="1"/>
  <c r="O3721" i="1"/>
  <c r="M3721" i="1"/>
  <c r="K3721" i="1"/>
  <c r="G3721" i="1"/>
  <c r="E3721" i="1"/>
  <c r="C3721" i="1"/>
  <c r="M3720" i="1"/>
  <c r="I3720" i="1"/>
  <c r="E3717" i="1"/>
  <c r="E3716" i="1"/>
  <c r="E3715" i="1"/>
  <c r="O3659" i="1"/>
  <c r="M3659" i="1"/>
  <c r="K3659" i="1"/>
  <c r="I3659" i="1"/>
  <c r="G3659" i="1"/>
  <c r="E3659" i="1"/>
  <c r="C3659" i="1"/>
  <c r="Q3658" i="1"/>
  <c r="Q3657" i="1"/>
  <c r="Q3656" i="1"/>
  <c r="Q3655" i="1"/>
  <c r="Q3654" i="1"/>
  <c r="Q3653" i="1"/>
  <c r="Q3652" i="1"/>
  <c r="Q3651" i="1"/>
  <c r="Q3650" i="1"/>
  <c r="Q3659" i="1" s="1"/>
  <c r="O3647" i="1"/>
  <c r="M3647" i="1"/>
  <c r="K3647" i="1"/>
  <c r="I3647" i="1"/>
  <c r="G3647" i="1"/>
  <c r="E3647" i="1"/>
  <c r="C3647" i="1"/>
  <c r="Q3646" i="1"/>
  <c r="Q3645" i="1"/>
  <c r="Q3644" i="1"/>
  <c r="Q3647" i="1" s="1"/>
  <c r="O3641" i="1"/>
  <c r="M3641" i="1"/>
  <c r="K3641" i="1"/>
  <c r="I3641" i="1"/>
  <c r="G3641" i="1"/>
  <c r="E3641" i="1"/>
  <c r="C3641" i="1"/>
  <c r="Q3640" i="1"/>
  <c r="Q3639" i="1"/>
  <c r="Q3638" i="1"/>
  <c r="Q3636" i="1"/>
  <c r="O3636" i="1"/>
  <c r="M3636" i="1"/>
  <c r="Q3635" i="1"/>
  <c r="O3635" i="1"/>
  <c r="M3635" i="1"/>
  <c r="K3635" i="1"/>
  <c r="G3635" i="1"/>
  <c r="E3635" i="1"/>
  <c r="C3635" i="1"/>
  <c r="M3634" i="1"/>
  <c r="I3634" i="1"/>
  <c r="E3631" i="1"/>
  <c r="E3630" i="1"/>
  <c r="E3629" i="1"/>
  <c r="O3627" i="1"/>
  <c r="M3627" i="1"/>
  <c r="K3627" i="1"/>
  <c r="I3627" i="1"/>
  <c r="G3627" i="1"/>
  <c r="E3627" i="1"/>
  <c r="C3627" i="1"/>
  <c r="Q3626" i="1"/>
  <c r="Q3625" i="1"/>
  <c r="Q3624" i="1"/>
  <c r="Q3623" i="1"/>
  <c r="Q3622" i="1"/>
  <c r="Q3621" i="1"/>
  <c r="Q3620" i="1"/>
  <c r="Q3619" i="1"/>
  <c r="Q3618" i="1"/>
  <c r="Q3617" i="1"/>
  <c r="Q3616" i="1"/>
  <c r="Q3615" i="1"/>
  <c r="Q3614" i="1"/>
  <c r="Q3613" i="1"/>
  <c r="Q3612" i="1"/>
  <c r="Q3611" i="1"/>
  <c r="Q3610" i="1"/>
  <c r="Q3609" i="1"/>
  <c r="Q3608" i="1"/>
  <c r="Q3607" i="1"/>
  <c r="Q3606" i="1"/>
  <c r="Q3605" i="1"/>
  <c r="Q3604" i="1"/>
  <c r="O3601" i="1"/>
  <c r="M3601" i="1"/>
  <c r="K3601" i="1"/>
  <c r="I3601" i="1"/>
  <c r="G3601" i="1"/>
  <c r="E3601" i="1"/>
  <c r="C3601" i="1"/>
  <c r="Q3600" i="1"/>
  <c r="Q3599" i="1"/>
  <c r="Q3598" i="1"/>
  <c r="Q3597" i="1"/>
  <c r="Q3596" i="1"/>
  <c r="Q3595" i="1"/>
  <c r="Q3594" i="1"/>
  <c r="Q3593" i="1"/>
  <c r="Q3592" i="1"/>
  <c r="Q3591" i="1"/>
  <c r="Q3590" i="1"/>
  <c r="Q3589" i="1"/>
  <c r="Q3588" i="1"/>
  <c r="Q3587" i="1"/>
  <c r="Q3586" i="1"/>
  <c r="Q3601" i="1" s="1"/>
  <c r="O3583" i="1"/>
  <c r="O3661" i="1" s="1"/>
  <c r="M3583" i="1"/>
  <c r="K3583" i="1"/>
  <c r="I3583" i="1"/>
  <c r="G3583" i="1"/>
  <c r="E3583" i="1"/>
  <c r="C3583" i="1"/>
  <c r="Q3582" i="1"/>
  <c r="Q3581" i="1"/>
  <c r="Q3580" i="1"/>
  <c r="Q3579" i="1"/>
  <c r="Q3578" i="1"/>
  <c r="Q3577" i="1"/>
  <c r="Q3576" i="1"/>
  <c r="Q3575" i="1"/>
  <c r="Q3574" i="1"/>
  <c r="Q3573" i="1"/>
  <c r="Q3570" i="1"/>
  <c r="O3570" i="1"/>
  <c r="M3570" i="1"/>
  <c r="Q3569" i="1"/>
  <c r="O3569" i="1"/>
  <c r="M3569" i="1"/>
  <c r="K3569" i="1"/>
  <c r="G3569" i="1"/>
  <c r="E3569" i="1"/>
  <c r="C3569" i="1"/>
  <c r="M3568" i="1"/>
  <c r="I3568" i="1"/>
  <c r="E3565" i="1"/>
  <c r="E3564" i="1"/>
  <c r="E3563" i="1"/>
  <c r="O3553" i="1"/>
  <c r="M3553" i="1"/>
  <c r="K3553" i="1"/>
  <c r="I3553" i="1"/>
  <c r="G3553" i="1"/>
  <c r="E3553" i="1"/>
  <c r="C3553" i="1"/>
  <c r="Q3552" i="1"/>
  <c r="Q3553" i="1" s="1"/>
  <c r="O3549" i="1"/>
  <c r="M3549" i="1"/>
  <c r="K3549" i="1"/>
  <c r="K3555" i="1" s="1"/>
  <c r="I3549" i="1"/>
  <c r="I3555" i="1" s="1"/>
  <c r="G3549" i="1"/>
  <c r="G3555" i="1" s="1"/>
  <c r="E3549" i="1"/>
  <c r="E3555" i="1" s="1"/>
  <c r="C3549" i="1"/>
  <c r="C3555" i="1" s="1"/>
  <c r="Q3548" i="1"/>
  <c r="Q3544" i="1"/>
  <c r="Q3543" i="1"/>
  <c r="Q3542" i="1"/>
  <c r="Q3541" i="1"/>
  <c r="Q3540" i="1"/>
  <c r="Q3539" i="1"/>
  <c r="Q3549" i="1" s="1"/>
  <c r="Q3555" i="1" s="1"/>
  <c r="Q3536" i="1"/>
  <c r="O3536" i="1"/>
  <c r="M3536" i="1"/>
  <c r="Q3535" i="1"/>
  <c r="O3535" i="1"/>
  <c r="M3535" i="1"/>
  <c r="K3535" i="1"/>
  <c r="G3535" i="1"/>
  <c r="E3535" i="1"/>
  <c r="C3535" i="1"/>
  <c r="M3534" i="1"/>
  <c r="I3534" i="1"/>
  <c r="E3531" i="1"/>
  <c r="E3530" i="1"/>
  <c r="E3529" i="1"/>
  <c r="O3492" i="1"/>
  <c r="M3492" i="1"/>
  <c r="K3492" i="1"/>
  <c r="I3492" i="1"/>
  <c r="G3492" i="1"/>
  <c r="E3492" i="1"/>
  <c r="C3492" i="1"/>
  <c r="Q3491" i="1"/>
  <c r="Q3490" i="1"/>
  <c r="Q3489" i="1"/>
  <c r="Q3488" i="1"/>
  <c r="Q3487" i="1"/>
  <c r="Q3486" i="1"/>
  <c r="Q3485" i="1"/>
  <c r="Q3484" i="1"/>
  <c r="Q3483" i="1"/>
  <c r="Q3492" i="1" s="1"/>
  <c r="O3480" i="1"/>
  <c r="M3480" i="1"/>
  <c r="K3480" i="1"/>
  <c r="I3480" i="1"/>
  <c r="G3480" i="1"/>
  <c r="E3480" i="1"/>
  <c r="C3480" i="1"/>
  <c r="Q3479" i="1"/>
  <c r="Q3478" i="1"/>
  <c r="Q3477" i="1"/>
  <c r="Q3480" i="1" s="1"/>
  <c r="O3474" i="1"/>
  <c r="M3474" i="1"/>
  <c r="K3474" i="1"/>
  <c r="I3474" i="1"/>
  <c r="E3474" i="1"/>
  <c r="C3474" i="1"/>
  <c r="Q3473" i="1"/>
  <c r="Q3472" i="1"/>
  <c r="Q3471" i="1"/>
  <c r="G3471" i="1"/>
  <c r="G3474" i="1" s="1"/>
  <c r="Q3469" i="1"/>
  <c r="O3469" i="1"/>
  <c r="M3469" i="1"/>
  <c r="Q3468" i="1"/>
  <c r="O3468" i="1"/>
  <c r="M3468" i="1"/>
  <c r="K3468" i="1"/>
  <c r="G3468" i="1"/>
  <c r="E3468" i="1"/>
  <c r="C3468" i="1"/>
  <c r="M3467" i="1"/>
  <c r="I3467" i="1"/>
  <c r="E3464" i="1"/>
  <c r="E3463" i="1"/>
  <c r="E3462" i="1"/>
  <c r="O3460" i="1"/>
  <c r="M3460" i="1"/>
  <c r="K3460" i="1"/>
  <c r="I3460" i="1"/>
  <c r="G3460" i="1"/>
  <c r="E3460" i="1"/>
  <c r="C3460" i="1"/>
  <c r="Q3459" i="1"/>
  <c r="Q3458" i="1"/>
  <c r="Q3457" i="1"/>
  <c r="Q3456" i="1"/>
  <c r="Q3455" i="1"/>
  <c r="Q3454" i="1"/>
  <c r="Q3453" i="1"/>
  <c r="Q3452" i="1"/>
  <c r="Q3451" i="1"/>
  <c r="Q3450" i="1"/>
  <c r="Q3449" i="1"/>
  <c r="Q3448" i="1"/>
  <c r="Q3447" i="1"/>
  <c r="Q3446" i="1"/>
  <c r="Q3445" i="1"/>
  <c r="Q3444" i="1"/>
  <c r="Q3443" i="1"/>
  <c r="Q3442" i="1"/>
  <c r="Q3441" i="1"/>
  <c r="Q3440" i="1"/>
  <c r="Q3439" i="1"/>
  <c r="Q3438" i="1"/>
  <c r="Q3437" i="1"/>
  <c r="O3434" i="1"/>
  <c r="M3434" i="1"/>
  <c r="K3434" i="1"/>
  <c r="I3434" i="1"/>
  <c r="G3434" i="1"/>
  <c r="E3434" i="1"/>
  <c r="C3434" i="1"/>
  <c r="Q3433" i="1"/>
  <c r="Q3432" i="1"/>
  <c r="Q3431" i="1"/>
  <c r="Q3430" i="1"/>
  <c r="Q3429" i="1"/>
  <c r="Q3428" i="1"/>
  <c r="Q3427" i="1"/>
  <c r="Q3426" i="1"/>
  <c r="Q3425" i="1"/>
  <c r="Q3424" i="1"/>
  <c r="Q3423" i="1"/>
  <c r="Q3422" i="1"/>
  <c r="Q3421" i="1"/>
  <c r="Q3420" i="1"/>
  <c r="Q3419" i="1"/>
  <c r="Q3418" i="1"/>
  <c r="Q3417" i="1"/>
  <c r="Q3416" i="1"/>
  <c r="O3413" i="1"/>
  <c r="M3413" i="1"/>
  <c r="K3413" i="1"/>
  <c r="I3413" i="1"/>
  <c r="G3413" i="1"/>
  <c r="E3413" i="1"/>
  <c r="C3413" i="1"/>
  <c r="Q3412" i="1"/>
  <c r="Q3411" i="1"/>
  <c r="Q3410" i="1"/>
  <c r="Q3409" i="1"/>
  <c r="Q3408" i="1"/>
  <c r="Q3407" i="1"/>
  <c r="Q3406" i="1"/>
  <c r="Q3405" i="1"/>
  <c r="Q3404" i="1"/>
  <c r="Q3403" i="1"/>
  <c r="Q3400" i="1"/>
  <c r="O3400" i="1"/>
  <c r="M3400" i="1"/>
  <c r="Q3399" i="1"/>
  <c r="O3399" i="1"/>
  <c r="M3399" i="1"/>
  <c r="K3399" i="1"/>
  <c r="G3399" i="1"/>
  <c r="E3399" i="1"/>
  <c r="C3399" i="1"/>
  <c r="M3398" i="1"/>
  <c r="I3398" i="1"/>
  <c r="E3395" i="1"/>
  <c r="E3394" i="1"/>
  <c r="E3393" i="1"/>
  <c r="O3363" i="1"/>
  <c r="M3363" i="1"/>
  <c r="K3363" i="1"/>
  <c r="I3363" i="1"/>
  <c r="G3363" i="1"/>
  <c r="E3363" i="1"/>
  <c r="C3363" i="1"/>
  <c r="Q3362" i="1"/>
  <c r="Q3361" i="1"/>
  <c r="Q3360" i="1"/>
  <c r="Q3359" i="1"/>
  <c r="Q3358" i="1"/>
  <c r="Q3357" i="1"/>
  <c r="Q3356" i="1"/>
  <c r="Q3355" i="1"/>
  <c r="O3352" i="1"/>
  <c r="M3352" i="1"/>
  <c r="K3352" i="1"/>
  <c r="I3352" i="1"/>
  <c r="G3352" i="1"/>
  <c r="E3352" i="1"/>
  <c r="C3352" i="1"/>
  <c r="Q3351" i="1"/>
  <c r="Q3350" i="1"/>
  <c r="O3347" i="1"/>
  <c r="O3365" i="1" s="1"/>
  <c r="M3347" i="1"/>
  <c r="M3365" i="1" s="1"/>
  <c r="K3347" i="1"/>
  <c r="K3365" i="1" s="1"/>
  <c r="I3347" i="1"/>
  <c r="I3365" i="1" s="1"/>
  <c r="G3347" i="1"/>
  <c r="G3365" i="1" s="1"/>
  <c r="E3347" i="1"/>
  <c r="E3365" i="1" s="1"/>
  <c r="C3347" i="1"/>
  <c r="C3365" i="1" s="1"/>
  <c r="Q3346" i="1"/>
  <c r="Q3345" i="1"/>
  <c r="Q3344" i="1"/>
  <c r="Q3343" i="1"/>
  <c r="Q3342" i="1"/>
  <c r="Q3341" i="1"/>
  <c r="Q3340" i="1"/>
  <c r="Q3339" i="1"/>
  <c r="Q3338" i="1"/>
  <c r="Q3335" i="1"/>
  <c r="O3335" i="1"/>
  <c r="M3335" i="1"/>
  <c r="Q3334" i="1"/>
  <c r="O3334" i="1"/>
  <c r="M3334" i="1"/>
  <c r="K3334" i="1"/>
  <c r="G3334" i="1"/>
  <c r="E3334" i="1"/>
  <c r="C3334" i="1"/>
  <c r="M3333" i="1"/>
  <c r="I3333" i="1"/>
  <c r="E3330" i="1"/>
  <c r="E3329" i="1"/>
  <c r="E3328" i="1"/>
  <c r="O3282" i="1"/>
  <c r="M3282" i="1"/>
  <c r="K3282" i="1"/>
  <c r="I3282" i="1"/>
  <c r="G3282" i="1"/>
  <c r="E3282" i="1"/>
  <c r="C3282" i="1"/>
  <c r="Q3281" i="1"/>
  <c r="Q3282" i="1" s="1"/>
  <c r="O3278" i="1"/>
  <c r="O3284" i="1" s="1"/>
  <c r="M3278" i="1"/>
  <c r="M3284" i="1" s="1"/>
  <c r="K3278" i="1"/>
  <c r="I3278" i="1"/>
  <c r="G3278" i="1"/>
  <c r="E3278" i="1"/>
  <c r="C3278" i="1"/>
  <c r="Q3277" i="1"/>
  <c r="Q3276" i="1"/>
  <c r="Q3275" i="1"/>
  <c r="Q3274" i="1"/>
  <c r="Q3271" i="1"/>
  <c r="O3271" i="1"/>
  <c r="M3271" i="1"/>
  <c r="Q3270" i="1"/>
  <c r="O3270" i="1"/>
  <c r="M3270" i="1"/>
  <c r="K3270" i="1"/>
  <c r="G3270" i="1"/>
  <c r="E3270" i="1"/>
  <c r="C3270" i="1"/>
  <c r="M3269" i="1"/>
  <c r="I3269" i="1"/>
  <c r="E3266" i="1"/>
  <c r="E3265" i="1"/>
  <c r="E3264" i="1"/>
  <c r="O3220" i="1"/>
  <c r="M3220" i="1"/>
  <c r="K3220" i="1"/>
  <c r="I3220" i="1"/>
  <c r="G3220" i="1"/>
  <c r="E3220" i="1"/>
  <c r="C3220" i="1"/>
  <c r="Q3219" i="1"/>
  <c r="Q3218" i="1"/>
  <c r="Q3217" i="1"/>
  <c r="Q3216" i="1"/>
  <c r="Q3215" i="1"/>
  <c r="Q3214" i="1"/>
  <c r="O3211" i="1"/>
  <c r="M3211" i="1"/>
  <c r="I3211" i="1"/>
  <c r="G3211" i="1"/>
  <c r="E3211" i="1"/>
  <c r="C3211" i="1"/>
  <c r="Q3210" i="1"/>
  <c r="K3210" i="1"/>
  <c r="K3211" i="1" s="1"/>
  <c r="Q3207" i="1"/>
  <c r="O3207" i="1"/>
  <c r="M3207" i="1"/>
  <c r="Q3206" i="1"/>
  <c r="O3206" i="1"/>
  <c r="M3206" i="1"/>
  <c r="K3206" i="1"/>
  <c r="G3206" i="1"/>
  <c r="E3206" i="1"/>
  <c r="C3206" i="1"/>
  <c r="M3205" i="1"/>
  <c r="I3205" i="1"/>
  <c r="E3202" i="1"/>
  <c r="E3201" i="1"/>
  <c r="E3200" i="1"/>
  <c r="O3198" i="1"/>
  <c r="M3198" i="1"/>
  <c r="K3198" i="1"/>
  <c r="I3198" i="1"/>
  <c r="G3198" i="1"/>
  <c r="E3198" i="1"/>
  <c r="C3198" i="1"/>
  <c r="Q3197" i="1"/>
  <c r="Q3196" i="1"/>
  <c r="Q3198" i="1" s="1"/>
  <c r="O3194" i="1"/>
  <c r="M3194" i="1"/>
  <c r="K3194" i="1"/>
  <c r="I3194" i="1"/>
  <c r="G3194" i="1"/>
  <c r="E3194" i="1"/>
  <c r="C3194" i="1"/>
  <c r="Q3193" i="1"/>
  <c r="Q3192" i="1"/>
  <c r="Q3191" i="1"/>
  <c r="Q3190" i="1"/>
  <c r="Q3189" i="1"/>
  <c r="Q3188" i="1"/>
  <c r="Q3187" i="1"/>
  <c r="Q3186" i="1"/>
  <c r="Q3185" i="1"/>
  <c r="Q3184" i="1"/>
  <c r="Q3183" i="1"/>
  <c r="Q3182" i="1"/>
  <c r="Q3181" i="1"/>
  <c r="Q3180" i="1"/>
  <c r="Q3179" i="1"/>
  <c r="Q3178" i="1"/>
  <c r="Q3177" i="1"/>
  <c r="Q3176" i="1"/>
  <c r="Q3175" i="1"/>
  <c r="Q3174" i="1"/>
  <c r="O3171" i="1"/>
  <c r="M3171" i="1"/>
  <c r="K3171" i="1"/>
  <c r="I3171" i="1"/>
  <c r="G3171" i="1"/>
  <c r="E3171" i="1"/>
  <c r="C3171" i="1"/>
  <c r="Q3170" i="1"/>
  <c r="Q3169" i="1"/>
  <c r="Q3168" i="1"/>
  <c r="Q3167" i="1"/>
  <c r="Q3166" i="1"/>
  <c r="Q3165" i="1"/>
  <c r="Q3164" i="1"/>
  <c r="Q3163" i="1"/>
  <c r="Q3162" i="1"/>
  <c r="Q3161" i="1"/>
  <c r="Q3160" i="1"/>
  <c r="Q3159" i="1"/>
  <c r="Q3158" i="1"/>
  <c r="Q3157" i="1"/>
  <c r="Q3156" i="1"/>
  <c r="O3153" i="1"/>
  <c r="O3222" i="1" s="1"/>
  <c r="M3153" i="1"/>
  <c r="M3222" i="1" s="1"/>
  <c r="K3153" i="1"/>
  <c r="K3222" i="1" s="1"/>
  <c r="I3153" i="1"/>
  <c r="I3222" i="1" s="1"/>
  <c r="G3153" i="1"/>
  <c r="G3222" i="1" s="1"/>
  <c r="E3153" i="1"/>
  <c r="E3222" i="1" s="1"/>
  <c r="C3153" i="1"/>
  <c r="C3222" i="1" s="1"/>
  <c r="Q3152" i="1"/>
  <c r="Q3151" i="1"/>
  <c r="Q3150" i="1"/>
  <c r="Q3149" i="1"/>
  <c r="Q3148" i="1"/>
  <c r="Q3147" i="1"/>
  <c r="Q3146" i="1"/>
  <c r="Q3145" i="1"/>
  <c r="Q3144" i="1"/>
  <c r="Q3143" i="1"/>
  <c r="Q3140" i="1"/>
  <c r="O3140" i="1"/>
  <c r="M3140" i="1"/>
  <c r="Q3139" i="1"/>
  <c r="O3139" i="1"/>
  <c r="M3139" i="1"/>
  <c r="K3139" i="1"/>
  <c r="G3139" i="1"/>
  <c r="E3139" i="1"/>
  <c r="C3139" i="1"/>
  <c r="M3138" i="1"/>
  <c r="I3138" i="1"/>
  <c r="E3135" i="1"/>
  <c r="E3134" i="1"/>
  <c r="E3133" i="1"/>
  <c r="O3086" i="1"/>
  <c r="M3086" i="1"/>
  <c r="K3086" i="1"/>
  <c r="I3086" i="1"/>
  <c r="G3086" i="1"/>
  <c r="E3086" i="1"/>
  <c r="C3086" i="1"/>
  <c r="Q3084" i="1"/>
  <c r="Q3083" i="1"/>
  <c r="Q3082" i="1"/>
  <c r="Q3080" i="1"/>
  <c r="Q3079" i="1"/>
  <c r="Q3078" i="1"/>
  <c r="Q3086" i="1" s="1"/>
  <c r="O3074" i="1"/>
  <c r="M3074" i="1"/>
  <c r="K3074" i="1"/>
  <c r="I3074" i="1"/>
  <c r="G3074" i="1"/>
  <c r="E3074" i="1"/>
  <c r="C3074" i="1"/>
  <c r="Q3073" i="1"/>
  <c r="Q3074" i="1" s="1"/>
  <c r="Q3070" i="1"/>
  <c r="O3070" i="1"/>
  <c r="M3070" i="1"/>
  <c r="Q3069" i="1"/>
  <c r="O3069" i="1"/>
  <c r="M3069" i="1"/>
  <c r="K3069" i="1"/>
  <c r="G3069" i="1"/>
  <c r="E3069" i="1"/>
  <c r="C3069" i="1"/>
  <c r="M3068" i="1"/>
  <c r="I3068" i="1"/>
  <c r="E3065" i="1"/>
  <c r="E3064" i="1"/>
  <c r="E3063" i="1"/>
  <c r="O3060" i="1"/>
  <c r="M3060" i="1"/>
  <c r="K3060" i="1"/>
  <c r="I3060" i="1"/>
  <c r="G3060" i="1"/>
  <c r="E3060" i="1"/>
  <c r="C3060" i="1"/>
  <c r="Q3059" i="1"/>
  <c r="Q3058" i="1"/>
  <c r="Q3057" i="1"/>
  <c r="Q3056" i="1"/>
  <c r="Q3055" i="1"/>
  <c r="Q3054" i="1"/>
  <c r="Q3060" i="1" s="1"/>
  <c r="O3051" i="1"/>
  <c r="M3051" i="1"/>
  <c r="K3051" i="1"/>
  <c r="I3051" i="1"/>
  <c r="G3051" i="1"/>
  <c r="E3051" i="1"/>
  <c r="C3051" i="1"/>
  <c r="Q3050" i="1"/>
  <c r="Q3049" i="1"/>
  <c r="Q3048" i="1"/>
  <c r="Q3047" i="1"/>
  <c r="Q3046" i="1"/>
  <c r="Q3045" i="1"/>
  <c r="Q3044" i="1"/>
  <c r="Q3043" i="1"/>
  <c r="Q3042" i="1"/>
  <c r="O3039" i="1"/>
  <c r="M3039" i="1"/>
  <c r="K3039" i="1"/>
  <c r="I3039" i="1"/>
  <c r="G3039" i="1"/>
  <c r="E3039" i="1"/>
  <c r="C3039" i="1"/>
  <c r="Q3038" i="1"/>
  <c r="Q3037" i="1"/>
  <c r="Q3036" i="1"/>
  <c r="Q3035" i="1"/>
  <c r="Q3034" i="1"/>
  <c r="Q3033" i="1"/>
  <c r="O3030" i="1"/>
  <c r="M3030" i="1"/>
  <c r="K3030" i="1"/>
  <c r="I3030" i="1"/>
  <c r="G3030" i="1"/>
  <c r="E3030" i="1"/>
  <c r="C3030" i="1"/>
  <c r="Q3029" i="1"/>
  <c r="Q3028" i="1"/>
  <c r="Q3030" i="1" s="1"/>
  <c r="O3025" i="1"/>
  <c r="M3025" i="1"/>
  <c r="K3025" i="1"/>
  <c r="I3025" i="1"/>
  <c r="G3025" i="1"/>
  <c r="E3025" i="1"/>
  <c r="C3025" i="1"/>
  <c r="Q3024" i="1"/>
  <c r="Q3023" i="1"/>
  <c r="Q3022" i="1"/>
  <c r="Q3021" i="1"/>
  <c r="Q3020" i="1"/>
  <c r="O3017" i="1"/>
  <c r="M3017" i="1"/>
  <c r="K3017" i="1"/>
  <c r="I3017" i="1"/>
  <c r="G3017" i="1"/>
  <c r="E3017" i="1"/>
  <c r="C3017" i="1"/>
  <c r="Q3016" i="1"/>
  <c r="Q3015" i="1"/>
  <c r="Q3014" i="1"/>
  <c r="Q3013" i="1"/>
  <c r="Q3005" i="1"/>
  <c r="O3005" i="1"/>
  <c r="M3005" i="1"/>
  <c r="Q3004" i="1"/>
  <c r="O3004" i="1"/>
  <c r="M3004" i="1"/>
  <c r="K3004" i="1"/>
  <c r="G3004" i="1"/>
  <c r="E3004" i="1"/>
  <c r="C3004" i="1"/>
  <c r="M3003" i="1"/>
  <c r="I3003" i="1"/>
  <c r="E3000" i="1"/>
  <c r="E2999" i="1"/>
  <c r="E2998" i="1"/>
  <c r="Q2942" i="1"/>
  <c r="O2942" i="1"/>
  <c r="M2942" i="1"/>
  <c r="Q2941" i="1"/>
  <c r="O2941" i="1"/>
  <c r="M2941" i="1"/>
  <c r="K2941" i="1"/>
  <c r="G2941" i="1"/>
  <c r="E2941" i="1"/>
  <c r="C2941" i="1"/>
  <c r="M2940" i="1"/>
  <c r="I2940" i="1"/>
  <c r="E2937" i="1"/>
  <c r="E2936" i="1"/>
  <c r="E2935" i="1"/>
  <c r="O2888" i="1"/>
  <c r="M2888" i="1"/>
  <c r="K2888" i="1"/>
  <c r="I2888" i="1"/>
  <c r="G2888" i="1"/>
  <c r="E2888" i="1"/>
  <c r="C2888" i="1"/>
  <c r="Q2887" i="1"/>
  <c r="Q2888" i="1" s="1"/>
  <c r="O2884" i="1"/>
  <c r="O2890" i="1" s="1"/>
  <c r="M2884" i="1"/>
  <c r="M2890" i="1" s="1"/>
  <c r="K2884" i="1"/>
  <c r="K2890" i="1" s="1"/>
  <c r="I2884" i="1"/>
  <c r="I2890" i="1" s="1"/>
  <c r="G2884" i="1"/>
  <c r="G2890" i="1" s="1"/>
  <c r="E2884" i="1"/>
  <c r="E2890" i="1" s="1"/>
  <c r="C2884" i="1"/>
  <c r="C2890" i="1" s="1"/>
  <c r="Q2883" i="1"/>
  <c r="Q2882" i="1"/>
  <c r="Q2879" i="1"/>
  <c r="O2879" i="1"/>
  <c r="M2879" i="1"/>
  <c r="Q2878" i="1"/>
  <c r="O2878" i="1"/>
  <c r="M2878" i="1"/>
  <c r="K2878" i="1"/>
  <c r="G2878" i="1"/>
  <c r="E2878" i="1"/>
  <c r="C2878" i="1"/>
  <c r="M2877" i="1"/>
  <c r="I2877" i="1"/>
  <c r="E2874" i="1"/>
  <c r="E2873" i="1"/>
  <c r="E2872" i="1"/>
  <c r="O2828" i="1"/>
  <c r="M2828" i="1"/>
  <c r="K2828" i="1"/>
  <c r="I2828" i="1"/>
  <c r="G2828" i="1"/>
  <c r="E2828" i="1"/>
  <c r="C2828" i="1"/>
  <c r="Q2827" i="1"/>
  <c r="Q2826" i="1"/>
  <c r="Q2825" i="1"/>
  <c r="Q2824" i="1"/>
  <c r="Q2823" i="1"/>
  <c r="Q2822" i="1"/>
  <c r="Q2821" i="1"/>
  <c r="Q2828" i="1" s="1"/>
  <c r="O2818" i="1"/>
  <c r="M2818" i="1"/>
  <c r="K2818" i="1"/>
  <c r="I2818" i="1"/>
  <c r="G2818" i="1"/>
  <c r="E2818" i="1"/>
  <c r="C2818" i="1"/>
  <c r="Q2817" i="1"/>
  <c r="Q2818" i="1" s="1"/>
  <c r="Q2814" i="1"/>
  <c r="O2814" i="1"/>
  <c r="M2814" i="1"/>
  <c r="Q2813" i="1"/>
  <c r="O2813" i="1"/>
  <c r="M2813" i="1"/>
  <c r="K2813" i="1"/>
  <c r="G2813" i="1"/>
  <c r="E2813" i="1"/>
  <c r="C2813" i="1"/>
  <c r="M2812" i="1"/>
  <c r="I2812" i="1"/>
  <c r="E2809" i="1"/>
  <c r="E2808" i="1"/>
  <c r="E2807" i="1"/>
  <c r="O2805" i="1"/>
  <c r="M2805" i="1"/>
  <c r="K2805" i="1"/>
  <c r="I2805" i="1"/>
  <c r="G2805" i="1"/>
  <c r="E2805" i="1"/>
  <c r="C2805" i="1"/>
  <c r="Q2803" i="1"/>
  <c r="Q2805" i="1" s="1"/>
  <c r="O2801" i="1"/>
  <c r="M2801" i="1"/>
  <c r="K2801" i="1"/>
  <c r="I2801" i="1"/>
  <c r="G2801" i="1"/>
  <c r="E2801" i="1"/>
  <c r="C2801" i="1"/>
  <c r="Q2800" i="1"/>
  <c r="Q2799" i="1"/>
  <c r="Q2798" i="1"/>
  <c r="Q2797" i="1"/>
  <c r="Q2796" i="1"/>
  <c r="Q2795" i="1"/>
  <c r="Q2794" i="1"/>
  <c r="Q2793" i="1"/>
  <c r="Q2792" i="1"/>
  <c r="Q2791" i="1"/>
  <c r="Q2790" i="1"/>
  <c r="Q2789" i="1"/>
  <c r="Q2788" i="1"/>
  <c r="Q2787" i="1"/>
  <c r="Q2786" i="1"/>
  <c r="Q2785" i="1"/>
  <c r="Q2784" i="1"/>
  <c r="Q2783" i="1"/>
  <c r="Q2782" i="1"/>
  <c r="Q2781" i="1"/>
  <c r="O2778" i="1"/>
  <c r="M2778" i="1"/>
  <c r="K2778" i="1"/>
  <c r="I2778" i="1"/>
  <c r="G2778" i="1"/>
  <c r="E2778" i="1"/>
  <c r="C2778" i="1"/>
  <c r="Q2777" i="1"/>
  <c r="Q2776" i="1"/>
  <c r="Q2775" i="1"/>
  <c r="Q2774" i="1"/>
  <c r="Q2773" i="1"/>
  <c r="Q2772" i="1"/>
  <c r="Q2771" i="1"/>
  <c r="Q2770" i="1"/>
  <c r="Q2769" i="1"/>
  <c r="Q2768" i="1"/>
  <c r="Q2767" i="1"/>
  <c r="Q2766" i="1"/>
  <c r="Q2765" i="1"/>
  <c r="O2762" i="1"/>
  <c r="O2830" i="1" s="1"/>
  <c r="M2762" i="1"/>
  <c r="M2830" i="1" s="1"/>
  <c r="K2762" i="1"/>
  <c r="K2830" i="1" s="1"/>
  <c r="I2762" i="1"/>
  <c r="G2762" i="1"/>
  <c r="G2830" i="1" s="1"/>
  <c r="E2762" i="1"/>
  <c r="E2830" i="1" s="1"/>
  <c r="C2762" i="1"/>
  <c r="C2830" i="1" s="1"/>
  <c r="Q2761" i="1"/>
  <c r="Q2760" i="1"/>
  <c r="Q2759" i="1"/>
  <c r="Q2758" i="1"/>
  <c r="Q2757" i="1"/>
  <c r="Q2756" i="1"/>
  <c r="Q2755" i="1"/>
  <c r="Q2754" i="1"/>
  <c r="Q2753" i="1"/>
  <c r="Q2750" i="1"/>
  <c r="O2750" i="1"/>
  <c r="M2750" i="1"/>
  <c r="Q2749" i="1"/>
  <c r="O2749" i="1"/>
  <c r="M2749" i="1"/>
  <c r="K2749" i="1"/>
  <c r="G2749" i="1"/>
  <c r="E2749" i="1"/>
  <c r="C2749" i="1"/>
  <c r="M2748" i="1"/>
  <c r="I2748" i="1"/>
  <c r="E2745" i="1"/>
  <c r="E2744" i="1"/>
  <c r="E2743" i="1"/>
  <c r="O2701" i="1"/>
  <c r="M2701" i="1"/>
  <c r="K2701" i="1"/>
  <c r="I2701" i="1"/>
  <c r="G2701" i="1"/>
  <c r="E2701" i="1"/>
  <c r="C2701" i="1"/>
  <c r="Q2700" i="1"/>
  <c r="Q2699" i="1"/>
  <c r="Q2698" i="1"/>
  <c r="Q2697" i="1"/>
  <c r="Q2696" i="1"/>
  <c r="Q2695" i="1"/>
  <c r="Q2701" i="1" s="1"/>
  <c r="O2692" i="1"/>
  <c r="M2692" i="1"/>
  <c r="K2692" i="1"/>
  <c r="I2692" i="1"/>
  <c r="G2692" i="1"/>
  <c r="E2692" i="1"/>
  <c r="C2692" i="1"/>
  <c r="Q2691" i="1"/>
  <c r="Q2690" i="1"/>
  <c r="Q2692" i="1" s="1"/>
  <c r="Q2687" i="1"/>
  <c r="O2687" i="1"/>
  <c r="M2687" i="1"/>
  <c r="Q2686" i="1"/>
  <c r="O2686" i="1"/>
  <c r="M2686" i="1"/>
  <c r="K2686" i="1"/>
  <c r="G2686" i="1"/>
  <c r="E2686" i="1"/>
  <c r="C2686" i="1"/>
  <c r="M2685" i="1"/>
  <c r="I2685" i="1"/>
  <c r="E2682" i="1"/>
  <c r="E2681" i="1"/>
  <c r="E2680" i="1"/>
  <c r="O2679" i="1"/>
  <c r="M2679" i="1"/>
  <c r="K2679" i="1"/>
  <c r="I2679" i="1"/>
  <c r="G2679" i="1"/>
  <c r="E2679" i="1"/>
  <c r="C2679" i="1"/>
  <c r="Q2678" i="1"/>
  <c r="Q2677" i="1"/>
  <c r="Q2676" i="1"/>
  <c r="Q2679" i="1" s="1"/>
  <c r="O2674" i="1"/>
  <c r="M2674" i="1"/>
  <c r="K2674" i="1"/>
  <c r="I2674" i="1"/>
  <c r="G2674" i="1"/>
  <c r="E2674" i="1"/>
  <c r="C2674" i="1"/>
  <c r="Q2673" i="1"/>
  <c r="Q2672" i="1"/>
  <c r="Q2671" i="1"/>
  <c r="Q2670" i="1"/>
  <c r="Q2669" i="1"/>
  <c r="Q2668" i="1"/>
  <c r="Q2667" i="1"/>
  <c r="Q2666" i="1"/>
  <c r="Q2665" i="1"/>
  <c r="Q2664" i="1"/>
  <c r="Q2663" i="1"/>
  <c r="Q2662" i="1"/>
  <c r="Q2661" i="1"/>
  <c r="Q2660" i="1"/>
  <c r="Q2659" i="1"/>
  <c r="Q2658" i="1"/>
  <c r="Q2657" i="1"/>
  <c r="Q2656" i="1"/>
  <c r="Q2655" i="1"/>
  <c r="Q2654" i="1"/>
  <c r="Q2653" i="1"/>
  <c r="O2650" i="1"/>
  <c r="M2650" i="1"/>
  <c r="K2650" i="1"/>
  <c r="I2650" i="1"/>
  <c r="G2650" i="1"/>
  <c r="E2650" i="1"/>
  <c r="C2650" i="1"/>
  <c r="Q2649" i="1"/>
  <c r="Q2648" i="1"/>
  <c r="Q2647" i="1"/>
  <c r="Q2646" i="1"/>
  <c r="Q2645" i="1"/>
  <c r="Q2644" i="1"/>
  <c r="Q2643" i="1"/>
  <c r="Q2642" i="1"/>
  <c r="Q2641" i="1"/>
  <c r="Q2640" i="1"/>
  <c r="Q2639" i="1"/>
  <c r="Q2638" i="1"/>
  <c r="Q2637" i="1"/>
  <c r="Q2636" i="1"/>
  <c r="Q2635" i="1"/>
  <c r="Q2634" i="1"/>
  <c r="O2631" i="1"/>
  <c r="O2703" i="1" s="1"/>
  <c r="M2631" i="1"/>
  <c r="M2703" i="1" s="1"/>
  <c r="K2631" i="1"/>
  <c r="K2703" i="1" s="1"/>
  <c r="I2631" i="1"/>
  <c r="I2703" i="1" s="1"/>
  <c r="G2631" i="1"/>
  <c r="G2703" i="1" s="1"/>
  <c r="E2631" i="1"/>
  <c r="E2703" i="1" s="1"/>
  <c r="C2631" i="1"/>
  <c r="C2703" i="1" s="1"/>
  <c r="Q2630" i="1"/>
  <c r="Q2629" i="1"/>
  <c r="Q2628" i="1"/>
  <c r="Q2627" i="1"/>
  <c r="Q2626" i="1"/>
  <c r="Q2625" i="1"/>
  <c r="Q2624" i="1"/>
  <c r="Q2623" i="1"/>
  <c r="Q2622" i="1"/>
  <c r="Q2621" i="1"/>
  <c r="Q2618" i="1"/>
  <c r="O2618" i="1"/>
  <c r="M2618" i="1"/>
  <c r="Q2617" i="1"/>
  <c r="O2617" i="1"/>
  <c r="M2617" i="1"/>
  <c r="K2617" i="1"/>
  <c r="G2617" i="1"/>
  <c r="E2617" i="1"/>
  <c r="C2617" i="1"/>
  <c r="M2616" i="1"/>
  <c r="I2616" i="1"/>
  <c r="E2613" i="1"/>
  <c r="E2612" i="1"/>
  <c r="E2611" i="1"/>
  <c r="O2565" i="1"/>
  <c r="M2565" i="1"/>
  <c r="K2565" i="1"/>
  <c r="I2565" i="1"/>
  <c r="G2565" i="1"/>
  <c r="E2565" i="1"/>
  <c r="C2565" i="1"/>
  <c r="Q2564" i="1"/>
  <c r="Q2565" i="1" s="1"/>
  <c r="O2561" i="1"/>
  <c r="O2567" i="1" s="1"/>
  <c r="M2561" i="1"/>
  <c r="M2567" i="1" s="1"/>
  <c r="K2561" i="1"/>
  <c r="K2567" i="1" s="1"/>
  <c r="I2561" i="1"/>
  <c r="I2567" i="1" s="1"/>
  <c r="G2561" i="1"/>
  <c r="G2567" i="1" s="1"/>
  <c r="E2561" i="1"/>
  <c r="E2567" i="1" s="1"/>
  <c r="C2561" i="1"/>
  <c r="C2567" i="1" s="1"/>
  <c r="Q2560" i="1"/>
  <c r="Q2559" i="1"/>
  <c r="Q2558" i="1"/>
  <c r="Q2555" i="1"/>
  <c r="O2555" i="1"/>
  <c r="M2555" i="1"/>
  <c r="Q2554" i="1"/>
  <c r="O2554" i="1"/>
  <c r="M2554" i="1"/>
  <c r="K2554" i="1"/>
  <c r="G2554" i="1"/>
  <c r="E2554" i="1"/>
  <c r="C2554" i="1"/>
  <c r="M2553" i="1"/>
  <c r="I2553" i="1"/>
  <c r="E2550" i="1"/>
  <c r="E2549" i="1"/>
  <c r="E2548" i="1"/>
  <c r="O2543" i="1"/>
  <c r="M2543" i="1"/>
  <c r="K2543" i="1"/>
  <c r="I2543" i="1"/>
  <c r="G2543" i="1"/>
  <c r="E2543" i="1"/>
  <c r="C2543" i="1"/>
  <c r="Q2542" i="1"/>
  <c r="Q2540" i="1"/>
  <c r="Q2539" i="1"/>
  <c r="Q2537" i="1"/>
  <c r="Q2536" i="1"/>
  <c r="Q2535" i="1"/>
  <c r="Q2543" i="1" s="1"/>
  <c r="O2532" i="1"/>
  <c r="M2532" i="1"/>
  <c r="K2532" i="1"/>
  <c r="I2532" i="1"/>
  <c r="G2532" i="1"/>
  <c r="E2532" i="1"/>
  <c r="C2532" i="1"/>
  <c r="Q2531" i="1"/>
  <c r="Q2530" i="1"/>
  <c r="Q2532" i="1" s="1"/>
  <c r="O2527" i="1"/>
  <c r="M2527" i="1"/>
  <c r="K2527" i="1"/>
  <c r="I2527" i="1"/>
  <c r="G2527" i="1"/>
  <c r="E2527" i="1"/>
  <c r="C2527" i="1"/>
  <c r="Q2526" i="1"/>
  <c r="Q2525" i="1"/>
  <c r="Q2524" i="1"/>
  <c r="Q2523" i="1"/>
  <c r="O2520" i="1"/>
  <c r="M2520" i="1"/>
  <c r="K2520" i="1"/>
  <c r="I2520" i="1"/>
  <c r="G2520" i="1"/>
  <c r="E2520" i="1"/>
  <c r="C2520" i="1"/>
  <c r="Q2519" i="1"/>
  <c r="Q2518" i="1"/>
  <c r="Q2517" i="1"/>
  <c r="Q2516" i="1"/>
  <c r="O2513" i="1"/>
  <c r="M2513" i="1"/>
  <c r="K2513" i="1"/>
  <c r="I2513" i="1"/>
  <c r="G2513" i="1"/>
  <c r="E2513" i="1"/>
  <c r="C2513" i="1"/>
  <c r="Q2512" i="1"/>
  <c r="Q2511" i="1"/>
  <c r="Q2510" i="1"/>
  <c r="Q2509" i="1"/>
  <c r="Q2508" i="1"/>
  <c r="Q2507" i="1"/>
  <c r="Q2506" i="1"/>
  <c r="O2501" i="1"/>
  <c r="M2501" i="1"/>
  <c r="K2501" i="1"/>
  <c r="I2501" i="1"/>
  <c r="G2501" i="1"/>
  <c r="E2501" i="1"/>
  <c r="C2501" i="1"/>
  <c r="Q2500" i="1"/>
  <c r="Q2499" i="1"/>
  <c r="Q2498" i="1"/>
  <c r="Q2497" i="1"/>
  <c r="Q2496" i="1"/>
  <c r="Q2495" i="1"/>
  <c r="Q2494" i="1"/>
  <c r="Q2486" i="1"/>
  <c r="O2486" i="1"/>
  <c r="M2486" i="1"/>
  <c r="Q2485" i="1"/>
  <c r="O2485" i="1"/>
  <c r="M2485" i="1"/>
  <c r="K2485" i="1"/>
  <c r="G2485" i="1"/>
  <c r="E2485" i="1"/>
  <c r="C2485" i="1"/>
  <c r="M2484" i="1"/>
  <c r="I2484" i="1"/>
  <c r="E2481" i="1"/>
  <c r="E2480" i="1"/>
  <c r="E2479" i="1"/>
  <c r="Q2426" i="1"/>
  <c r="O2426" i="1"/>
  <c r="M2426" i="1"/>
  <c r="Q2425" i="1"/>
  <c r="O2425" i="1"/>
  <c r="M2425" i="1"/>
  <c r="K2425" i="1"/>
  <c r="G2425" i="1"/>
  <c r="E2425" i="1"/>
  <c r="C2425" i="1"/>
  <c r="M2424" i="1"/>
  <c r="I2424" i="1"/>
  <c r="E2421" i="1"/>
  <c r="E2420" i="1"/>
  <c r="E2419" i="1"/>
  <c r="O2410" i="1"/>
  <c r="M2410" i="1"/>
  <c r="K2410" i="1"/>
  <c r="I2410" i="1"/>
  <c r="G2410" i="1"/>
  <c r="E2410" i="1"/>
  <c r="C2410" i="1"/>
  <c r="Q2409" i="1"/>
  <c r="Q2410" i="1" s="1"/>
  <c r="O2405" i="1"/>
  <c r="O2412" i="1" s="1"/>
  <c r="O2429" i="1" s="1"/>
  <c r="M2405" i="1"/>
  <c r="M2412" i="1" s="1"/>
  <c r="M2429" i="1" s="1"/>
  <c r="K2405" i="1"/>
  <c r="K2412" i="1" s="1"/>
  <c r="K2429" i="1" s="1"/>
  <c r="I2405" i="1"/>
  <c r="I2412" i="1" s="1"/>
  <c r="I2429" i="1" s="1"/>
  <c r="G2405" i="1"/>
  <c r="G2412" i="1" s="1"/>
  <c r="G2429" i="1" s="1"/>
  <c r="E2405" i="1"/>
  <c r="E2412" i="1" s="1"/>
  <c r="E2429" i="1" s="1"/>
  <c r="C2405" i="1"/>
  <c r="C2412" i="1" s="1"/>
  <c r="C2429" i="1" s="1"/>
  <c r="Q2404" i="1"/>
  <c r="Q2403" i="1"/>
  <c r="Q2402" i="1"/>
  <c r="Q2401" i="1"/>
  <c r="Q2400" i="1"/>
  <c r="Q2399" i="1"/>
  <c r="Q2398" i="1"/>
  <c r="Q2405" i="1" s="1"/>
  <c r="Q2412" i="1" s="1"/>
  <c r="Q2429" i="1" s="1"/>
  <c r="Q2395" i="1"/>
  <c r="O2395" i="1"/>
  <c r="M2395" i="1"/>
  <c r="Q2394" i="1"/>
  <c r="O2394" i="1"/>
  <c r="M2394" i="1"/>
  <c r="K2394" i="1"/>
  <c r="G2394" i="1"/>
  <c r="E2394" i="1"/>
  <c r="C2394" i="1"/>
  <c r="M2393" i="1"/>
  <c r="I2393" i="1"/>
  <c r="E2390" i="1"/>
  <c r="E2389" i="1"/>
  <c r="E2388" i="1"/>
  <c r="O2364" i="1"/>
  <c r="M2364" i="1"/>
  <c r="K2364" i="1"/>
  <c r="I2364" i="1"/>
  <c r="G2364" i="1"/>
  <c r="E2364" i="1"/>
  <c r="C2364" i="1"/>
  <c r="Q2363" i="1"/>
  <c r="Q2364" i="1" s="1"/>
  <c r="O2360" i="1"/>
  <c r="O2367" i="1" s="1"/>
  <c r="M2360" i="1"/>
  <c r="M2367" i="1" s="1"/>
  <c r="M2431" i="1" s="1"/>
  <c r="K2360" i="1"/>
  <c r="K2367" i="1" s="1"/>
  <c r="K2431" i="1" s="1"/>
  <c r="I2360" i="1"/>
  <c r="I2367" i="1" s="1"/>
  <c r="I2431" i="1" s="1"/>
  <c r="G2360" i="1"/>
  <c r="G2367" i="1" s="1"/>
  <c r="G2431" i="1" s="1"/>
  <c r="E2360" i="1"/>
  <c r="E2367" i="1" s="1"/>
  <c r="E2431" i="1" s="1"/>
  <c r="C2360" i="1"/>
  <c r="C2367" i="1" s="1"/>
  <c r="Q2359" i="1"/>
  <c r="Q2358" i="1"/>
  <c r="Q2357" i="1"/>
  <c r="Q2349" i="1"/>
  <c r="O2349" i="1"/>
  <c r="M2349" i="1"/>
  <c r="Q2348" i="1"/>
  <c r="O2348" i="1"/>
  <c r="M2348" i="1"/>
  <c r="K2348" i="1"/>
  <c r="G2348" i="1"/>
  <c r="E2348" i="1"/>
  <c r="C2348" i="1"/>
  <c r="M2347" i="1"/>
  <c r="I2347" i="1"/>
  <c r="E2344" i="1"/>
  <c r="E2343" i="1"/>
  <c r="E2342" i="1"/>
  <c r="Q2321" i="1"/>
  <c r="O2321" i="1"/>
  <c r="M2321" i="1"/>
  <c r="Q2320" i="1"/>
  <c r="O2320" i="1"/>
  <c r="M2320" i="1"/>
  <c r="K2320" i="1"/>
  <c r="G2320" i="1"/>
  <c r="E2320" i="1"/>
  <c r="C2320" i="1"/>
  <c r="M2319" i="1"/>
  <c r="I2319" i="1"/>
  <c r="E2316" i="1"/>
  <c r="E2315" i="1"/>
  <c r="E2314" i="1"/>
  <c r="O2306" i="1"/>
  <c r="M2306" i="1"/>
  <c r="K2306" i="1"/>
  <c r="I2306" i="1"/>
  <c r="G2306" i="1"/>
  <c r="E2306" i="1"/>
  <c r="C2306" i="1"/>
  <c r="Q2305" i="1"/>
  <c r="Q2304" i="1"/>
  <c r="Q2306" i="1" s="1"/>
  <c r="O2302" i="1"/>
  <c r="M2302" i="1"/>
  <c r="K2302" i="1"/>
  <c r="I2302" i="1"/>
  <c r="G2302" i="1"/>
  <c r="E2302" i="1"/>
  <c r="C2302" i="1"/>
  <c r="Q2301" i="1"/>
  <c r="Q2300" i="1"/>
  <c r="Q2299" i="1"/>
  <c r="Q2298" i="1"/>
  <c r="Q2297" i="1"/>
  <c r="Q2296" i="1"/>
  <c r="Q2295" i="1"/>
  <c r="Q2294" i="1"/>
  <c r="Q2293" i="1"/>
  <c r="Q2292" i="1"/>
  <c r="Q2291" i="1"/>
  <c r="Q2290" i="1"/>
  <c r="Q2289" i="1"/>
  <c r="Q2288" i="1"/>
  <c r="Q2287" i="1"/>
  <c r="Q2286" i="1"/>
  <c r="Q2285" i="1"/>
  <c r="O2282" i="1"/>
  <c r="M2282" i="1"/>
  <c r="K2282" i="1"/>
  <c r="I2282" i="1"/>
  <c r="G2282" i="1"/>
  <c r="E2282" i="1"/>
  <c r="C2282" i="1"/>
  <c r="Q2281" i="1"/>
  <c r="Q2280" i="1"/>
  <c r="Q2279" i="1"/>
  <c r="Q2278" i="1"/>
  <c r="Q2277" i="1"/>
  <c r="Q2276" i="1"/>
  <c r="Q2275" i="1"/>
  <c r="Q2274" i="1"/>
  <c r="Q2273" i="1"/>
  <c r="O2270" i="1"/>
  <c r="M2270" i="1"/>
  <c r="K2270" i="1"/>
  <c r="I2270" i="1"/>
  <c r="G2270" i="1"/>
  <c r="E2270" i="1"/>
  <c r="C2270" i="1"/>
  <c r="Q2269" i="1"/>
  <c r="Q2268" i="1"/>
  <c r="Q2267" i="1"/>
  <c r="Q2266" i="1"/>
  <c r="Q2265" i="1"/>
  <c r="Q2264" i="1"/>
  <c r="Q2263" i="1"/>
  <c r="Q2262" i="1"/>
  <c r="Q2270" i="1" s="1"/>
  <c r="Q2259" i="1"/>
  <c r="O2259" i="1"/>
  <c r="M2259" i="1"/>
  <c r="Q2258" i="1"/>
  <c r="O2258" i="1"/>
  <c r="M2258" i="1"/>
  <c r="K2258" i="1"/>
  <c r="G2258" i="1"/>
  <c r="E2258" i="1"/>
  <c r="C2258" i="1"/>
  <c r="M2257" i="1"/>
  <c r="I2257" i="1"/>
  <c r="E2254" i="1"/>
  <c r="E2253" i="1"/>
  <c r="E2252" i="1"/>
  <c r="O2232" i="1"/>
  <c r="M2232" i="1"/>
  <c r="K2232" i="1"/>
  <c r="I2232" i="1"/>
  <c r="G2232" i="1"/>
  <c r="E2232" i="1"/>
  <c r="C2232" i="1"/>
  <c r="Q2231" i="1"/>
  <c r="Q2230" i="1"/>
  <c r="Q2232" i="1" s="1"/>
  <c r="O2227" i="1"/>
  <c r="M2227" i="1"/>
  <c r="E2227" i="1"/>
  <c r="C2227" i="1"/>
  <c r="Q2226" i="1"/>
  <c r="Q2225" i="1"/>
  <c r="Q2224" i="1"/>
  <c r="Q2223" i="1"/>
  <c r="Q2222" i="1"/>
  <c r="Q2221" i="1"/>
  <c r="Q2220" i="1"/>
  <c r="K2220" i="1"/>
  <c r="I2220" i="1"/>
  <c r="Q2219" i="1"/>
  <c r="K2219" i="1"/>
  <c r="I2219" i="1"/>
  <c r="G2219" i="1"/>
  <c r="G2227" i="1" s="1"/>
  <c r="Q2218" i="1"/>
  <c r="K2218" i="1"/>
  <c r="K2227" i="1" s="1"/>
  <c r="I2218" i="1"/>
  <c r="I2227" i="1" s="1"/>
  <c r="Q2217" i="1"/>
  <c r="O2214" i="1"/>
  <c r="M2214" i="1"/>
  <c r="E2214" i="1"/>
  <c r="C2214" i="1"/>
  <c r="Q2213" i="1"/>
  <c r="Q2212" i="1"/>
  <c r="Q2211" i="1"/>
  <c r="K2211" i="1"/>
  <c r="I2211" i="1"/>
  <c r="G2211" i="1"/>
  <c r="Q2210" i="1"/>
  <c r="Q2209" i="1"/>
  <c r="Q2208" i="1"/>
  <c r="Q2207" i="1"/>
  <c r="K2207" i="1"/>
  <c r="K2214" i="1" s="1"/>
  <c r="I2207" i="1"/>
  <c r="I2214" i="1" s="1"/>
  <c r="G2207" i="1"/>
  <c r="G2214" i="1" s="1"/>
  <c r="O2204" i="1"/>
  <c r="O2235" i="1" s="1"/>
  <c r="M2204" i="1"/>
  <c r="E2204" i="1"/>
  <c r="E2235" i="1" s="1"/>
  <c r="C2204" i="1"/>
  <c r="C2235" i="1" s="1"/>
  <c r="Q2203" i="1"/>
  <c r="G2203" i="1"/>
  <c r="Q2202" i="1"/>
  <c r="G2202" i="1"/>
  <c r="Q2201" i="1"/>
  <c r="G2201" i="1"/>
  <c r="Q2200" i="1"/>
  <c r="G2200" i="1"/>
  <c r="Q2199" i="1"/>
  <c r="G2199" i="1"/>
  <c r="Q2198" i="1"/>
  <c r="K2198" i="1"/>
  <c r="I2198" i="1"/>
  <c r="G2198" i="1"/>
  <c r="Q2197" i="1"/>
  <c r="K2197" i="1"/>
  <c r="I2197" i="1"/>
  <c r="I2204" i="1" s="1"/>
  <c r="I2235" i="1" s="1"/>
  <c r="Q2196" i="1"/>
  <c r="Q2204" i="1" s="1"/>
  <c r="K2196" i="1"/>
  <c r="K2204" i="1" s="1"/>
  <c r="K2235" i="1" s="1"/>
  <c r="G2196" i="1"/>
  <c r="G2204" i="1" s="1"/>
  <c r="G2235" i="1" s="1"/>
  <c r="Q2193" i="1"/>
  <c r="O2193" i="1"/>
  <c r="M2193" i="1"/>
  <c r="Q2192" i="1"/>
  <c r="O2192" i="1"/>
  <c r="M2192" i="1"/>
  <c r="K2192" i="1"/>
  <c r="G2192" i="1"/>
  <c r="E2192" i="1"/>
  <c r="C2192" i="1"/>
  <c r="M2191" i="1"/>
  <c r="I2191" i="1"/>
  <c r="E2188" i="1"/>
  <c r="E2187" i="1"/>
  <c r="E2186" i="1"/>
  <c r="O2156" i="1"/>
  <c r="M2156" i="1"/>
  <c r="K2156" i="1"/>
  <c r="I2156" i="1"/>
  <c r="G2156" i="1"/>
  <c r="E2156" i="1"/>
  <c r="C2156" i="1"/>
  <c r="Q2155" i="1"/>
  <c r="Q2154" i="1"/>
  <c r="Q2153" i="1"/>
  <c r="Q2152" i="1"/>
  <c r="Q2151" i="1"/>
  <c r="O2148" i="1"/>
  <c r="M2148" i="1"/>
  <c r="K2148" i="1"/>
  <c r="I2148" i="1"/>
  <c r="G2148" i="1"/>
  <c r="E2148" i="1"/>
  <c r="C2148" i="1"/>
  <c r="Q2147" i="1"/>
  <c r="Q2146" i="1"/>
  <c r="Q2145" i="1"/>
  <c r="Q2144" i="1"/>
  <c r="O2141" i="1"/>
  <c r="O2158" i="1" s="1"/>
  <c r="M2141" i="1"/>
  <c r="M2158" i="1" s="1"/>
  <c r="K2141" i="1"/>
  <c r="K2158" i="1" s="1"/>
  <c r="I2141" i="1"/>
  <c r="I2158" i="1" s="1"/>
  <c r="G2141" i="1"/>
  <c r="G2158" i="1" s="1"/>
  <c r="E2141" i="1"/>
  <c r="E2158" i="1" s="1"/>
  <c r="C2141" i="1"/>
  <c r="C2158" i="1" s="1"/>
  <c r="Q2140" i="1"/>
  <c r="Q2139" i="1"/>
  <c r="Q2138" i="1"/>
  <c r="Q2137" i="1"/>
  <c r="Q2136" i="1"/>
  <c r="Q2135" i="1"/>
  <c r="Q2134" i="1"/>
  <c r="Q2133" i="1"/>
  <c r="Q2130" i="1"/>
  <c r="O2130" i="1"/>
  <c r="M2130" i="1"/>
  <c r="Q2129" i="1"/>
  <c r="O2129" i="1"/>
  <c r="M2129" i="1"/>
  <c r="K2129" i="1"/>
  <c r="G2129" i="1"/>
  <c r="E2129" i="1"/>
  <c r="C2129" i="1"/>
  <c r="M2128" i="1"/>
  <c r="I2128" i="1"/>
  <c r="E2125" i="1"/>
  <c r="E2124" i="1"/>
  <c r="E2123" i="1"/>
  <c r="O2089" i="1"/>
  <c r="M2089" i="1"/>
  <c r="K2089" i="1"/>
  <c r="I2089" i="1"/>
  <c r="G2089" i="1"/>
  <c r="E2089" i="1"/>
  <c r="C2089" i="1"/>
  <c r="Q2088" i="1"/>
  <c r="Q2087" i="1"/>
  <c r="Q2089" i="1" s="1"/>
  <c r="O2085" i="1"/>
  <c r="M2085" i="1"/>
  <c r="K2085" i="1"/>
  <c r="I2085" i="1"/>
  <c r="G2085" i="1"/>
  <c r="E2085" i="1"/>
  <c r="C2085" i="1"/>
  <c r="Q2084" i="1"/>
  <c r="Q2083" i="1"/>
  <c r="Q2082" i="1"/>
  <c r="Q2081" i="1"/>
  <c r="Q2080" i="1"/>
  <c r="O2077" i="1"/>
  <c r="O2091" i="1" s="1"/>
  <c r="M2077" i="1"/>
  <c r="M2091" i="1" s="1"/>
  <c r="K2077" i="1"/>
  <c r="K2091" i="1" s="1"/>
  <c r="I2077" i="1"/>
  <c r="I2091" i="1" s="1"/>
  <c r="G2077" i="1"/>
  <c r="G2091" i="1" s="1"/>
  <c r="E2077" i="1"/>
  <c r="E2091" i="1" s="1"/>
  <c r="C2077" i="1"/>
  <c r="C2091" i="1" s="1"/>
  <c r="Q2076" i="1"/>
  <c r="Q2075" i="1"/>
  <c r="Q2074" i="1"/>
  <c r="Q2073" i="1"/>
  <c r="Q2072" i="1"/>
  <c r="Q2071" i="1"/>
  <c r="Q2070" i="1"/>
  <c r="Q2067" i="1"/>
  <c r="O2067" i="1"/>
  <c r="M2067" i="1"/>
  <c r="Q2066" i="1"/>
  <c r="O2066" i="1"/>
  <c r="M2066" i="1"/>
  <c r="K2066" i="1"/>
  <c r="G2066" i="1"/>
  <c r="E2066" i="1"/>
  <c r="C2066" i="1"/>
  <c r="M2065" i="1"/>
  <c r="I2065" i="1"/>
  <c r="E2062" i="1"/>
  <c r="E2061" i="1"/>
  <c r="E2060" i="1"/>
  <c r="O2016" i="1"/>
  <c r="M2016" i="1"/>
  <c r="K2016" i="1"/>
  <c r="I2016" i="1"/>
  <c r="G2016" i="1"/>
  <c r="E2016" i="1"/>
  <c r="C2016" i="1"/>
  <c r="Q2015" i="1"/>
  <c r="Q2016" i="1" s="1"/>
  <c r="O2012" i="1"/>
  <c r="M2012" i="1"/>
  <c r="K2012" i="1"/>
  <c r="I2012" i="1"/>
  <c r="G2012" i="1"/>
  <c r="E2012" i="1"/>
  <c r="C2012" i="1"/>
  <c r="Q2011" i="1"/>
  <c r="Q2012" i="1" s="1"/>
  <c r="O2008" i="1"/>
  <c r="M2008" i="1"/>
  <c r="K2008" i="1"/>
  <c r="I2008" i="1"/>
  <c r="G2008" i="1"/>
  <c r="E2008" i="1"/>
  <c r="C2008" i="1"/>
  <c r="Q2007" i="1"/>
  <c r="Q2006" i="1"/>
  <c r="Q2008" i="1" s="1"/>
  <c r="Q2004" i="1"/>
  <c r="O2004" i="1"/>
  <c r="M2004" i="1"/>
  <c r="Q2003" i="1"/>
  <c r="O2003" i="1"/>
  <c r="M2003" i="1"/>
  <c r="K2003" i="1"/>
  <c r="G2003" i="1"/>
  <c r="E2003" i="1"/>
  <c r="C2003" i="1"/>
  <c r="M2002" i="1"/>
  <c r="I2002" i="1"/>
  <c r="E1999" i="1"/>
  <c r="E1998" i="1"/>
  <c r="E1997" i="1"/>
  <c r="O1996" i="1"/>
  <c r="M1996" i="1"/>
  <c r="I1996" i="1"/>
  <c r="G1996" i="1"/>
  <c r="E1996" i="1"/>
  <c r="C1996" i="1"/>
  <c r="Q1995" i="1"/>
  <c r="Q1994" i="1"/>
  <c r="Q1993" i="1"/>
  <c r="Q1992" i="1"/>
  <c r="Q1991" i="1"/>
  <c r="Q1990" i="1"/>
  <c r="Q1989" i="1"/>
  <c r="Q1988" i="1"/>
  <c r="Q1987" i="1"/>
  <c r="Q1986" i="1"/>
  <c r="Q1985" i="1"/>
  <c r="Q1984" i="1"/>
  <c r="Q1983" i="1"/>
  <c r="Q1982" i="1"/>
  <c r="Q1981" i="1"/>
  <c r="K1981" i="1"/>
  <c r="Q1980" i="1"/>
  <c r="K1980" i="1"/>
  <c r="Q1979" i="1"/>
  <c r="Q1978" i="1"/>
  <c r="Q1977" i="1"/>
  <c r="Q1976" i="1"/>
  <c r="K1976" i="1"/>
  <c r="K1996" i="1" s="1"/>
  <c r="Q1975" i="1"/>
  <c r="Q1974" i="1"/>
  <c r="Q1973" i="1"/>
  <c r="Q1972" i="1"/>
  <c r="O1969" i="1"/>
  <c r="M1969" i="1"/>
  <c r="K1969" i="1"/>
  <c r="I1969" i="1"/>
  <c r="G1969" i="1"/>
  <c r="E1969" i="1"/>
  <c r="C1969" i="1"/>
  <c r="Q1968" i="1"/>
  <c r="Q1967" i="1"/>
  <c r="Q1966" i="1"/>
  <c r="Q1965" i="1"/>
  <c r="Q1964" i="1"/>
  <c r="Q1963" i="1"/>
  <c r="Q1962" i="1"/>
  <c r="Q1961" i="1"/>
  <c r="Q1960" i="1"/>
  <c r="Q1959" i="1"/>
  <c r="Q1958" i="1"/>
  <c r="Q1957" i="1"/>
  <c r="Q1956" i="1"/>
  <c r="Q1955" i="1"/>
  <c r="Q1954" i="1"/>
  <c r="O1951" i="1"/>
  <c r="O2019" i="1" s="1"/>
  <c r="M1951" i="1"/>
  <c r="K1951" i="1"/>
  <c r="I1951" i="1"/>
  <c r="I2019" i="1" s="1"/>
  <c r="G1951" i="1"/>
  <c r="G2019" i="1" s="1"/>
  <c r="E1951" i="1"/>
  <c r="E2019" i="1" s="1"/>
  <c r="C1951" i="1"/>
  <c r="C2019" i="1" s="1"/>
  <c r="Q1950" i="1"/>
  <c r="Q1949" i="1"/>
  <c r="Q1948" i="1"/>
  <c r="Q1947" i="1"/>
  <c r="Q1946" i="1"/>
  <c r="Q1945" i="1"/>
  <c r="Q1944" i="1"/>
  <c r="Q1943" i="1"/>
  <c r="Q1942" i="1"/>
  <c r="Q1939" i="1"/>
  <c r="O1939" i="1"/>
  <c r="M1939" i="1"/>
  <c r="Q1938" i="1"/>
  <c r="O1938" i="1"/>
  <c r="M1938" i="1"/>
  <c r="K1938" i="1"/>
  <c r="G1938" i="1"/>
  <c r="E1938" i="1"/>
  <c r="C1938" i="1"/>
  <c r="M1937" i="1"/>
  <c r="I1937" i="1"/>
  <c r="E1934" i="1"/>
  <c r="E1933" i="1"/>
  <c r="E1932" i="1"/>
  <c r="O1880" i="1"/>
  <c r="M1880" i="1"/>
  <c r="K1880" i="1"/>
  <c r="I1880" i="1"/>
  <c r="G1880" i="1"/>
  <c r="E1880" i="1"/>
  <c r="C1880" i="1"/>
  <c r="Q1879" i="1"/>
  <c r="Q1878" i="1"/>
  <c r="Q1880" i="1" s="1"/>
  <c r="Q1876" i="1"/>
  <c r="O1876" i="1"/>
  <c r="M1876" i="1"/>
  <c r="Q1875" i="1"/>
  <c r="O1875" i="1"/>
  <c r="M1875" i="1"/>
  <c r="K1875" i="1"/>
  <c r="G1875" i="1"/>
  <c r="E1875" i="1"/>
  <c r="C1875" i="1"/>
  <c r="M1874" i="1"/>
  <c r="I1874" i="1"/>
  <c r="E1871" i="1"/>
  <c r="E1870" i="1"/>
  <c r="E1869" i="1"/>
  <c r="O1864" i="1"/>
  <c r="M1864" i="1"/>
  <c r="K1864" i="1"/>
  <c r="I1864" i="1"/>
  <c r="G1864" i="1"/>
  <c r="E1864" i="1"/>
  <c r="C1864" i="1"/>
  <c r="Q1863" i="1"/>
  <c r="Q1862" i="1"/>
  <c r="Q1861" i="1"/>
  <c r="Q1860" i="1"/>
  <c r="Q1859" i="1"/>
  <c r="Q1858" i="1"/>
  <c r="Q1857" i="1"/>
  <c r="Q1856" i="1"/>
  <c r="Q1855" i="1"/>
  <c r="Q1854" i="1"/>
  <c r="Q1853" i="1"/>
  <c r="Q1852" i="1"/>
  <c r="Q1851" i="1"/>
  <c r="Q1850" i="1"/>
  <c r="Q1849" i="1"/>
  <c r="Q1848" i="1"/>
  <c r="Q1847" i="1"/>
  <c r="Q1846" i="1"/>
  <c r="Q1845" i="1"/>
  <c r="O1842" i="1"/>
  <c r="M1842" i="1"/>
  <c r="K1842" i="1"/>
  <c r="I1842" i="1"/>
  <c r="G1842" i="1"/>
  <c r="E1842" i="1"/>
  <c r="C1842" i="1"/>
  <c r="Q1841" i="1"/>
  <c r="Q1840" i="1"/>
  <c r="Q1839" i="1"/>
  <c r="Q1838" i="1"/>
  <c r="Q1837" i="1"/>
  <c r="Q1836" i="1"/>
  <c r="Q1835" i="1"/>
  <c r="Q1834" i="1"/>
  <c r="Q1833" i="1"/>
  <c r="Q1832" i="1"/>
  <c r="Q1831" i="1"/>
  <c r="Q1830" i="1"/>
  <c r="Q1829" i="1"/>
  <c r="Q1842" i="1" s="1"/>
  <c r="O1826" i="1"/>
  <c r="O1882" i="1" s="1"/>
  <c r="M1826" i="1"/>
  <c r="K1826" i="1"/>
  <c r="K1882" i="1" s="1"/>
  <c r="I1826" i="1"/>
  <c r="I1882" i="1" s="1"/>
  <c r="G1826" i="1"/>
  <c r="G1882" i="1" s="1"/>
  <c r="E1826" i="1"/>
  <c r="E1882" i="1" s="1"/>
  <c r="C1826" i="1"/>
  <c r="C1882" i="1" s="1"/>
  <c r="Q1825" i="1"/>
  <c r="Q1824" i="1"/>
  <c r="Q1823" i="1"/>
  <c r="Q1822" i="1"/>
  <c r="Q1821" i="1"/>
  <c r="Q1820" i="1"/>
  <c r="Q1819" i="1"/>
  <c r="Q1818" i="1"/>
  <c r="Q1817" i="1"/>
  <c r="Q1816" i="1"/>
  <c r="Q1826" i="1" s="1"/>
  <c r="Q1813" i="1"/>
  <c r="O1813" i="1"/>
  <c r="M1813" i="1"/>
  <c r="Q1812" i="1"/>
  <c r="O1812" i="1"/>
  <c r="M1812" i="1"/>
  <c r="K1812" i="1"/>
  <c r="G1812" i="1"/>
  <c r="E1812" i="1"/>
  <c r="C1812" i="1"/>
  <c r="M1811" i="1"/>
  <c r="I1811" i="1"/>
  <c r="E1808" i="1"/>
  <c r="E1807" i="1"/>
  <c r="E1806" i="1"/>
  <c r="O1795" i="1"/>
  <c r="M1795" i="1"/>
  <c r="K1795" i="1"/>
  <c r="I1795" i="1"/>
  <c r="G1795" i="1"/>
  <c r="E1795" i="1"/>
  <c r="C1795" i="1"/>
  <c r="Q1793" i="1"/>
  <c r="Q1795" i="1" s="1"/>
  <c r="O1791" i="1"/>
  <c r="M1791" i="1"/>
  <c r="K1791" i="1"/>
  <c r="I1791" i="1"/>
  <c r="G1791" i="1"/>
  <c r="E1791" i="1"/>
  <c r="C1791" i="1"/>
  <c r="Q1790" i="1"/>
  <c r="Q1789" i="1"/>
  <c r="Q1788" i="1"/>
  <c r="Q1787" i="1"/>
  <c r="Q1786" i="1"/>
  <c r="Q1785" i="1"/>
  <c r="Q1784" i="1"/>
  <c r="Q1783" i="1"/>
  <c r="Q1782" i="1"/>
  <c r="Q1781" i="1"/>
  <c r="Q1780" i="1"/>
  <c r="Q1779" i="1"/>
  <c r="Q1778" i="1"/>
  <c r="Q1777" i="1"/>
  <c r="Q1776" i="1"/>
  <c r="O1773" i="1"/>
  <c r="M1773" i="1"/>
  <c r="K1773" i="1"/>
  <c r="I1773" i="1"/>
  <c r="G1773" i="1"/>
  <c r="E1773" i="1"/>
  <c r="C1773" i="1"/>
  <c r="Q1772" i="1"/>
  <c r="Q1771" i="1"/>
  <c r="Q1770" i="1"/>
  <c r="Q1769" i="1"/>
  <c r="Q1768" i="1"/>
  <c r="Q1767" i="1"/>
  <c r="Q1766" i="1"/>
  <c r="Q1765" i="1"/>
  <c r="Q1764" i="1"/>
  <c r="Q1763" i="1"/>
  <c r="Q1762" i="1"/>
  <c r="Q1761" i="1"/>
  <c r="O1758" i="1"/>
  <c r="O1797" i="1" s="1"/>
  <c r="M1758" i="1"/>
  <c r="K1758" i="1"/>
  <c r="K1797" i="1" s="1"/>
  <c r="I1758" i="1"/>
  <c r="I1797" i="1" s="1"/>
  <c r="G1758" i="1"/>
  <c r="G1797" i="1" s="1"/>
  <c r="E1758" i="1"/>
  <c r="E1797" i="1" s="1"/>
  <c r="C1758" i="1"/>
  <c r="C1797" i="1" s="1"/>
  <c r="Q1757" i="1"/>
  <c r="Q1756" i="1"/>
  <c r="Q1755" i="1"/>
  <c r="Q1754" i="1"/>
  <c r="Q1753" i="1"/>
  <c r="Q1752" i="1"/>
  <c r="Q1751" i="1"/>
  <c r="Q1750" i="1"/>
  <c r="Q1749" i="1"/>
  <c r="Q1758" i="1" s="1"/>
  <c r="Q1746" i="1"/>
  <c r="O1746" i="1"/>
  <c r="M1746" i="1"/>
  <c r="Q1745" i="1"/>
  <c r="O1745" i="1"/>
  <c r="M1745" i="1"/>
  <c r="K1745" i="1"/>
  <c r="G1745" i="1"/>
  <c r="E1745" i="1"/>
  <c r="C1745" i="1"/>
  <c r="M1744" i="1"/>
  <c r="I1744" i="1"/>
  <c r="E1741" i="1"/>
  <c r="E1740" i="1"/>
  <c r="E1739" i="1"/>
  <c r="O1722" i="1"/>
  <c r="M1722" i="1"/>
  <c r="K1722" i="1"/>
  <c r="I1722" i="1"/>
  <c r="G1722" i="1"/>
  <c r="E1722" i="1"/>
  <c r="C1722" i="1"/>
  <c r="Q1721" i="1"/>
  <c r="Q1720" i="1"/>
  <c r="Q1722" i="1" s="1"/>
  <c r="O1718" i="1"/>
  <c r="M1718" i="1"/>
  <c r="K1718" i="1"/>
  <c r="I1718" i="1"/>
  <c r="G1718" i="1"/>
  <c r="E1718" i="1"/>
  <c r="C1718" i="1"/>
  <c r="Q1717" i="1"/>
  <c r="Q1716" i="1"/>
  <c r="Q1715" i="1"/>
  <c r="Q1714" i="1"/>
  <c r="Q1713" i="1"/>
  <c r="Q1712" i="1"/>
  <c r="Q1711" i="1"/>
  <c r="Q1710" i="1"/>
  <c r="Q1709" i="1"/>
  <c r="Q1708" i="1"/>
  <c r="Q1707" i="1"/>
  <c r="Q1706" i="1"/>
  <c r="Q1705" i="1"/>
  <c r="Q1704" i="1"/>
  <c r="O1701" i="1"/>
  <c r="M1701" i="1"/>
  <c r="K1701" i="1"/>
  <c r="I1701" i="1"/>
  <c r="G1701" i="1"/>
  <c r="E1701" i="1"/>
  <c r="C1701" i="1"/>
  <c r="Q1700" i="1"/>
  <c r="Q1699" i="1"/>
  <c r="Q1698" i="1"/>
  <c r="Q1697" i="1"/>
  <c r="Q1696" i="1"/>
  <c r="Q1695" i="1"/>
  <c r="O1692" i="1"/>
  <c r="O1724" i="1" s="1"/>
  <c r="M1692" i="1"/>
  <c r="K1692" i="1"/>
  <c r="K1724" i="1" s="1"/>
  <c r="I1692" i="1"/>
  <c r="I1724" i="1" s="1"/>
  <c r="G1692" i="1"/>
  <c r="G1724" i="1" s="1"/>
  <c r="E1692" i="1"/>
  <c r="E1724" i="1" s="1"/>
  <c r="C1692" i="1"/>
  <c r="C1724" i="1" s="1"/>
  <c r="Q1691" i="1"/>
  <c r="Q1690" i="1"/>
  <c r="Q1689" i="1"/>
  <c r="Q1688" i="1"/>
  <c r="Q1687" i="1"/>
  <c r="Q1686" i="1"/>
  <c r="Q1685" i="1"/>
  <c r="Q1692" i="1" s="1"/>
  <c r="Q1682" i="1"/>
  <c r="O1682" i="1"/>
  <c r="M1682" i="1"/>
  <c r="Q1681" i="1"/>
  <c r="O1681" i="1"/>
  <c r="M1681" i="1"/>
  <c r="K1681" i="1"/>
  <c r="G1681" i="1"/>
  <c r="E1681" i="1"/>
  <c r="C1681" i="1"/>
  <c r="M1680" i="1"/>
  <c r="I1680" i="1"/>
  <c r="E1677" i="1"/>
  <c r="E1676" i="1"/>
  <c r="E1675" i="1"/>
  <c r="O1627" i="1"/>
  <c r="O1629" i="1" s="1"/>
  <c r="M1627" i="1"/>
  <c r="M1629" i="1" s="1"/>
  <c r="K1627" i="1"/>
  <c r="K1629" i="1" s="1"/>
  <c r="I1627" i="1"/>
  <c r="I1629" i="1" s="1"/>
  <c r="G1627" i="1"/>
  <c r="G1629" i="1" s="1"/>
  <c r="E1627" i="1"/>
  <c r="E1629" i="1" s="1"/>
  <c r="C1627" i="1"/>
  <c r="C1629" i="1" s="1"/>
  <c r="Q1626" i="1"/>
  <c r="Q1625" i="1"/>
  <c r="Q1624" i="1"/>
  <c r="Q1623" i="1"/>
  <c r="Q1622" i="1"/>
  <c r="Q1621" i="1"/>
  <c r="Q1618" i="1"/>
  <c r="O1618" i="1"/>
  <c r="M1618" i="1"/>
  <c r="Q1617" i="1"/>
  <c r="O1617" i="1"/>
  <c r="M1617" i="1"/>
  <c r="K1617" i="1"/>
  <c r="G1617" i="1"/>
  <c r="E1617" i="1"/>
  <c r="C1617" i="1"/>
  <c r="M1616" i="1"/>
  <c r="I1616" i="1"/>
  <c r="E1613" i="1"/>
  <c r="E1612" i="1"/>
  <c r="E1611" i="1"/>
  <c r="O1608" i="1"/>
  <c r="M1608" i="1"/>
  <c r="K1608" i="1"/>
  <c r="I1608" i="1"/>
  <c r="G1608" i="1"/>
  <c r="E1608" i="1"/>
  <c r="C1608" i="1"/>
  <c r="Q1607" i="1"/>
  <c r="Q1606" i="1"/>
  <c r="Q1608" i="1" s="1"/>
  <c r="O1604" i="1"/>
  <c r="M1604" i="1"/>
  <c r="I1604" i="1"/>
  <c r="G1604" i="1"/>
  <c r="E1604" i="1"/>
  <c r="C1604" i="1"/>
  <c r="Q1603" i="1"/>
  <c r="Q1602" i="1"/>
  <c r="Q1601" i="1"/>
  <c r="Q1600" i="1"/>
  <c r="Q1599" i="1"/>
  <c r="Q1598" i="1"/>
  <c r="Q1597" i="1"/>
  <c r="Q1596" i="1"/>
  <c r="K1596" i="1"/>
  <c r="K1604" i="1" s="1"/>
  <c r="Q1595" i="1"/>
  <c r="Q1594" i="1"/>
  <c r="Q1593" i="1"/>
  <c r="Q1592" i="1"/>
  <c r="Q1591" i="1"/>
  <c r="Q1590" i="1"/>
  <c r="Q1589" i="1"/>
  <c r="Q1588" i="1"/>
  <c r="Q1587" i="1"/>
  <c r="Q1586" i="1"/>
  <c r="Q1585" i="1"/>
  <c r="O1582" i="1"/>
  <c r="M1582" i="1"/>
  <c r="I1582" i="1"/>
  <c r="G1582" i="1"/>
  <c r="E1582" i="1"/>
  <c r="C1582" i="1"/>
  <c r="Q1581" i="1"/>
  <c r="Q1580" i="1"/>
  <c r="K1580" i="1"/>
  <c r="Q1579" i="1"/>
  <c r="Q1578" i="1"/>
  <c r="Q1577" i="1"/>
  <c r="Q1576" i="1"/>
  <c r="Q1575" i="1"/>
  <c r="Q1574" i="1"/>
  <c r="Q1573" i="1"/>
  <c r="Q1572" i="1"/>
  <c r="Q1571" i="1"/>
  <c r="Q1570" i="1"/>
  <c r="Q1569" i="1"/>
  <c r="Q1568" i="1"/>
  <c r="K1568" i="1"/>
  <c r="K1582" i="1" s="1"/>
  <c r="O1565" i="1"/>
  <c r="O1610" i="1" s="1"/>
  <c r="M1565" i="1"/>
  <c r="M1610" i="1" s="1"/>
  <c r="K1565" i="1"/>
  <c r="I1565" i="1"/>
  <c r="I1610" i="1" s="1"/>
  <c r="G1565" i="1"/>
  <c r="G1610" i="1" s="1"/>
  <c r="E1565" i="1"/>
  <c r="E1610" i="1" s="1"/>
  <c r="C1565" i="1"/>
  <c r="C1610" i="1" s="1"/>
  <c r="Q1564" i="1"/>
  <c r="Q1563" i="1"/>
  <c r="Q1562" i="1"/>
  <c r="Q1561" i="1"/>
  <c r="Q1560" i="1"/>
  <c r="Q1559" i="1"/>
  <c r="Q1558" i="1"/>
  <c r="Q1557" i="1"/>
  <c r="Q1556" i="1"/>
  <c r="Q1553" i="1"/>
  <c r="O1553" i="1"/>
  <c r="M1553" i="1"/>
  <c r="Q1552" i="1"/>
  <c r="O1552" i="1"/>
  <c r="M1552" i="1"/>
  <c r="K1552" i="1"/>
  <c r="G1552" i="1"/>
  <c r="E1552" i="1"/>
  <c r="C1552" i="1"/>
  <c r="M1551" i="1"/>
  <c r="I1551" i="1"/>
  <c r="E1548" i="1"/>
  <c r="E1547" i="1"/>
  <c r="E1546" i="1"/>
  <c r="O1513" i="1"/>
  <c r="M1513" i="1"/>
  <c r="K1513" i="1"/>
  <c r="I1513" i="1"/>
  <c r="G1513" i="1"/>
  <c r="E1513" i="1"/>
  <c r="C1513" i="1"/>
  <c r="Q1511" i="1"/>
  <c r="Q1513" i="1" s="1"/>
  <c r="O1509" i="1"/>
  <c r="M1509" i="1"/>
  <c r="K1509" i="1"/>
  <c r="I1509" i="1"/>
  <c r="G1509" i="1"/>
  <c r="E1509" i="1"/>
  <c r="C1509" i="1"/>
  <c r="Q1508" i="1"/>
  <c r="Q1507" i="1"/>
  <c r="Q1506" i="1"/>
  <c r="Q1505" i="1"/>
  <c r="Q1504" i="1"/>
  <c r="Q1503" i="1"/>
  <c r="Q1502" i="1"/>
  <c r="O1499" i="1"/>
  <c r="M1499" i="1"/>
  <c r="K1499" i="1"/>
  <c r="I1499" i="1"/>
  <c r="G1499" i="1"/>
  <c r="E1499" i="1"/>
  <c r="C1499" i="1"/>
  <c r="Q1498" i="1"/>
  <c r="Q1497" i="1"/>
  <c r="Q1496" i="1"/>
  <c r="Q1495" i="1"/>
  <c r="Q1494" i="1"/>
  <c r="Q1493" i="1"/>
  <c r="O1490" i="1"/>
  <c r="M1490" i="1"/>
  <c r="K1490" i="1"/>
  <c r="I1490" i="1"/>
  <c r="G1490" i="1"/>
  <c r="E1490" i="1"/>
  <c r="C1490" i="1"/>
  <c r="Q1489" i="1"/>
  <c r="Q1488" i="1"/>
  <c r="Q1487" i="1"/>
  <c r="Q1486" i="1"/>
  <c r="Q1485" i="1"/>
  <c r="Q1484" i="1"/>
  <c r="Q1483" i="1"/>
  <c r="Q1482" i="1"/>
  <c r="Q1481" i="1"/>
  <c r="Q1480" i="1"/>
  <c r="Q1490" i="1" s="1"/>
  <c r="Q1477" i="1"/>
  <c r="O1477" i="1"/>
  <c r="M1477" i="1"/>
  <c r="Q1476" i="1"/>
  <c r="O1476" i="1"/>
  <c r="M1476" i="1"/>
  <c r="K1476" i="1"/>
  <c r="G1476" i="1"/>
  <c r="E1476" i="1"/>
  <c r="C1476" i="1"/>
  <c r="M1475" i="1"/>
  <c r="I1475" i="1"/>
  <c r="E1472" i="1"/>
  <c r="E1471" i="1"/>
  <c r="E1470" i="1"/>
  <c r="O1467" i="1"/>
  <c r="M1467" i="1"/>
  <c r="K1467" i="1"/>
  <c r="I1467" i="1"/>
  <c r="G1467" i="1"/>
  <c r="E1467" i="1"/>
  <c r="C1467" i="1"/>
  <c r="Q1466" i="1"/>
  <c r="Q1465" i="1"/>
  <c r="Q1467" i="1" s="1"/>
  <c r="O1463" i="1"/>
  <c r="M1463" i="1"/>
  <c r="I1463" i="1"/>
  <c r="G1463" i="1"/>
  <c r="E1463" i="1"/>
  <c r="C1463" i="1"/>
  <c r="Q1462" i="1"/>
  <c r="Q1461" i="1"/>
  <c r="Q1460" i="1"/>
  <c r="Q1459" i="1"/>
  <c r="Q1458" i="1"/>
  <c r="K1458" i="1"/>
  <c r="Q1457" i="1"/>
  <c r="Q1456" i="1"/>
  <c r="Q1455" i="1"/>
  <c r="Q1454" i="1"/>
  <c r="Q1453" i="1"/>
  <c r="Q1452" i="1"/>
  <c r="Q1451" i="1"/>
  <c r="Q1450" i="1"/>
  <c r="K1450" i="1"/>
  <c r="K1463" i="1" s="1"/>
  <c r="Q1449" i="1"/>
  <c r="Q1448" i="1"/>
  <c r="Q1447" i="1"/>
  <c r="Q1446" i="1"/>
  <c r="Q1445" i="1"/>
  <c r="Q1444" i="1"/>
  <c r="Q1443" i="1"/>
  <c r="Q1442" i="1"/>
  <c r="O1439" i="1"/>
  <c r="M1439" i="1"/>
  <c r="K1439" i="1"/>
  <c r="I1439" i="1"/>
  <c r="G1439" i="1"/>
  <c r="E1439" i="1"/>
  <c r="C1439" i="1"/>
  <c r="Q1438" i="1"/>
  <c r="Q1437" i="1"/>
  <c r="Q1436" i="1"/>
  <c r="Q1435" i="1"/>
  <c r="Q1434" i="1"/>
  <c r="Q1433" i="1"/>
  <c r="Q1432" i="1"/>
  <c r="Q1431" i="1"/>
  <c r="Q1430" i="1"/>
  <c r="Q1429" i="1"/>
  <c r="Q1428" i="1"/>
  <c r="Q1427" i="1"/>
  <c r="Q1426" i="1"/>
  <c r="O1423" i="1"/>
  <c r="O1468" i="1" s="1"/>
  <c r="M1423" i="1"/>
  <c r="K1423" i="1"/>
  <c r="K1468" i="1" s="1"/>
  <c r="I1423" i="1"/>
  <c r="I1468" i="1" s="1"/>
  <c r="G1423" i="1"/>
  <c r="G1468" i="1" s="1"/>
  <c r="E1423" i="1"/>
  <c r="E1468" i="1" s="1"/>
  <c r="C1423" i="1"/>
  <c r="C1468" i="1" s="1"/>
  <c r="Q1422" i="1"/>
  <c r="Q1421" i="1"/>
  <c r="Q1420" i="1"/>
  <c r="Q1419" i="1"/>
  <c r="Q1418" i="1"/>
  <c r="Q1417" i="1"/>
  <c r="Q1416" i="1"/>
  <c r="Q1415" i="1"/>
  <c r="Q1414" i="1"/>
  <c r="Q1413" i="1"/>
  <c r="Q1410" i="1"/>
  <c r="O1410" i="1"/>
  <c r="M1410" i="1"/>
  <c r="Q1409" i="1"/>
  <c r="O1409" i="1"/>
  <c r="M1409" i="1"/>
  <c r="K1409" i="1"/>
  <c r="G1409" i="1"/>
  <c r="E1409" i="1"/>
  <c r="C1409" i="1"/>
  <c r="M1408" i="1"/>
  <c r="I1408" i="1"/>
  <c r="E1405" i="1"/>
  <c r="E1404" i="1"/>
  <c r="E1403" i="1"/>
  <c r="O1374" i="1"/>
  <c r="M1374" i="1"/>
  <c r="K1374" i="1"/>
  <c r="I1374" i="1"/>
  <c r="G1374" i="1"/>
  <c r="E1374" i="1"/>
  <c r="C1374" i="1"/>
  <c r="Q1373" i="1"/>
  <c r="Q1372" i="1"/>
  <c r="Q1371" i="1"/>
  <c r="Q1370" i="1"/>
  <c r="Q1369" i="1"/>
  <c r="Q1368" i="1"/>
  <c r="O1365" i="1"/>
  <c r="M1365" i="1"/>
  <c r="K1365" i="1"/>
  <c r="I1365" i="1"/>
  <c r="G1365" i="1"/>
  <c r="E1365" i="1"/>
  <c r="C1365" i="1"/>
  <c r="Q1364" i="1"/>
  <c r="Q1363" i="1"/>
  <c r="Q1362" i="1"/>
  <c r="Q1361" i="1"/>
  <c r="O1358" i="1"/>
  <c r="O1376" i="1" s="1"/>
  <c r="M1358" i="1"/>
  <c r="M1376" i="1" s="1"/>
  <c r="K1358" i="1"/>
  <c r="K1376" i="1" s="1"/>
  <c r="I1358" i="1"/>
  <c r="I1376" i="1" s="1"/>
  <c r="G1358" i="1"/>
  <c r="G1376" i="1" s="1"/>
  <c r="E1358" i="1"/>
  <c r="E1376" i="1" s="1"/>
  <c r="C1358" i="1"/>
  <c r="C1376" i="1" s="1"/>
  <c r="Q1357" i="1"/>
  <c r="Q1356" i="1"/>
  <c r="Q1355" i="1"/>
  <c r="Q1354" i="1"/>
  <c r="Q1353" i="1"/>
  <c r="Q1352" i="1"/>
  <c r="Q1351" i="1"/>
  <c r="Q1350" i="1"/>
  <c r="Q1347" i="1"/>
  <c r="O1347" i="1"/>
  <c r="M1347" i="1"/>
  <c r="Q1346" i="1"/>
  <c r="O1346" i="1"/>
  <c r="M1346" i="1"/>
  <c r="K1346" i="1"/>
  <c r="G1346" i="1"/>
  <c r="E1346" i="1"/>
  <c r="C1346" i="1"/>
  <c r="M1345" i="1"/>
  <c r="I1345" i="1"/>
  <c r="E1342" i="1"/>
  <c r="E1341" i="1"/>
  <c r="E1340" i="1"/>
  <c r="O1316" i="1"/>
  <c r="M1316" i="1"/>
  <c r="K1316" i="1"/>
  <c r="I1316" i="1"/>
  <c r="G1316" i="1"/>
  <c r="E1316" i="1"/>
  <c r="C1316" i="1"/>
  <c r="Q1315" i="1"/>
  <c r="Q1314" i="1"/>
  <c r="Q1316" i="1" s="1"/>
  <c r="O1312" i="1"/>
  <c r="M1312" i="1"/>
  <c r="K1312" i="1"/>
  <c r="I1312" i="1"/>
  <c r="G1312" i="1"/>
  <c r="E1312" i="1"/>
  <c r="C1312" i="1"/>
  <c r="Q1311" i="1"/>
  <c r="Q1310" i="1"/>
  <c r="Q1309" i="1"/>
  <c r="Q1308" i="1"/>
  <c r="Q1307" i="1"/>
  <c r="Q1306" i="1"/>
  <c r="Q1305" i="1"/>
  <c r="Q1304" i="1"/>
  <c r="O1301" i="1"/>
  <c r="M1301" i="1"/>
  <c r="K1301" i="1"/>
  <c r="I1301" i="1"/>
  <c r="G1301" i="1"/>
  <c r="E1301" i="1"/>
  <c r="C1301" i="1"/>
  <c r="Q1300" i="1"/>
  <c r="Q1299" i="1"/>
  <c r="Q1298" i="1"/>
  <c r="Q1297" i="1"/>
  <c r="Q1301" i="1" s="1"/>
  <c r="O1294" i="1"/>
  <c r="O1318" i="1" s="1"/>
  <c r="M1294" i="1"/>
  <c r="M1318" i="1" s="1"/>
  <c r="K1294" i="1"/>
  <c r="K1318" i="1" s="1"/>
  <c r="I1294" i="1"/>
  <c r="I1318" i="1" s="1"/>
  <c r="G1294" i="1"/>
  <c r="G1318" i="1" s="1"/>
  <c r="E1294" i="1"/>
  <c r="E1318" i="1" s="1"/>
  <c r="C1294" i="1"/>
  <c r="C1318" i="1" s="1"/>
  <c r="Q1293" i="1"/>
  <c r="Q1292" i="1"/>
  <c r="Q1291" i="1"/>
  <c r="Q1290" i="1"/>
  <c r="Q1289" i="1"/>
  <c r="Q1288" i="1"/>
  <c r="Q1287" i="1"/>
  <c r="Q1286" i="1"/>
  <c r="Q1285" i="1"/>
  <c r="Q1282" i="1"/>
  <c r="O1282" i="1"/>
  <c r="M1282" i="1"/>
  <c r="Q1281" i="1"/>
  <c r="O1281" i="1"/>
  <c r="M1281" i="1"/>
  <c r="K1281" i="1"/>
  <c r="G1281" i="1"/>
  <c r="E1281" i="1"/>
  <c r="C1281" i="1"/>
  <c r="M1280" i="1"/>
  <c r="I1280" i="1"/>
  <c r="E1277" i="1"/>
  <c r="E1276" i="1"/>
  <c r="E1275" i="1"/>
  <c r="O1259" i="1"/>
  <c r="M1259" i="1"/>
  <c r="K1259" i="1"/>
  <c r="I1259" i="1"/>
  <c r="G1259" i="1"/>
  <c r="E1259" i="1"/>
  <c r="C1259" i="1"/>
  <c r="Q1258" i="1"/>
  <c r="Q1257" i="1"/>
  <c r="Q1259" i="1" s="1"/>
  <c r="O1255" i="1"/>
  <c r="M1255" i="1"/>
  <c r="K1255" i="1"/>
  <c r="I1255" i="1"/>
  <c r="G1255" i="1"/>
  <c r="E1255" i="1"/>
  <c r="C1255" i="1"/>
  <c r="Q1254" i="1"/>
  <c r="Q1253" i="1"/>
  <c r="Q1252" i="1"/>
  <c r="Q1251" i="1"/>
  <c r="Q1250" i="1"/>
  <c r="Q1249" i="1"/>
  <c r="Q1248" i="1"/>
  <c r="Q1247" i="1"/>
  <c r="Q1246" i="1"/>
  <c r="Q1245" i="1"/>
  <c r="Q1244" i="1"/>
  <c r="Q1243" i="1"/>
  <c r="Q1242" i="1"/>
  <c r="O1239" i="1"/>
  <c r="M1239" i="1"/>
  <c r="K1239" i="1"/>
  <c r="I1239" i="1"/>
  <c r="G1239" i="1"/>
  <c r="E1239" i="1"/>
  <c r="C1239" i="1"/>
  <c r="Q1238" i="1"/>
  <c r="Q1237" i="1"/>
  <c r="Q1236" i="1"/>
  <c r="Q1235" i="1"/>
  <c r="Q1234" i="1"/>
  <c r="Q1233" i="1"/>
  <c r="Q1232" i="1"/>
  <c r="Q1231" i="1"/>
  <c r="Q1230" i="1"/>
  <c r="Q1229" i="1"/>
  <c r="O1226" i="1"/>
  <c r="O1261" i="1" s="1"/>
  <c r="M1226" i="1"/>
  <c r="M1261" i="1" s="1"/>
  <c r="K1226" i="1"/>
  <c r="K1261" i="1" s="1"/>
  <c r="I1226" i="1"/>
  <c r="I1261" i="1" s="1"/>
  <c r="G1226" i="1"/>
  <c r="G1261" i="1" s="1"/>
  <c r="E1226" i="1"/>
  <c r="E1261" i="1" s="1"/>
  <c r="C1226" i="1"/>
  <c r="C1261" i="1" s="1"/>
  <c r="Q1225" i="1"/>
  <c r="Q1224" i="1"/>
  <c r="Q1223" i="1"/>
  <c r="Q1222" i="1"/>
  <c r="Q1221" i="1"/>
  <c r="Q1220" i="1"/>
  <c r="Q1219" i="1"/>
  <c r="Q1216" i="1"/>
  <c r="O1216" i="1"/>
  <c r="M1216" i="1"/>
  <c r="Q1215" i="1"/>
  <c r="O1215" i="1"/>
  <c r="M1215" i="1"/>
  <c r="K1215" i="1"/>
  <c r="G1215" i="1"/>
  <c r="E1215" i="1"/>
  <c r="C1215" i="1"/>
  <c r="M1214" i="1"/>
  <c r="I1214" i="1"/>
  <c r="E1211" i="1"/>
  <c r="E1210" i="1"/>
  <c r="E1209" i="1"/>
  <c r="O1157" i="1"/>
  <c r="M1157" i="1"/>
  <c r="K1157" i="1"/>
  <c r="I1157" i="1"/>
  <c r="G1157" i="1"/>
  <c r="E1157" i="1"/>
  <c r="C1157" i="1"/>
  <c r="Q1156" i="1"/>
  <c r="Q1155" i="1"/>
  <c r="Q1157" i="1" s="1"/>
  <c r="Q1153" i="1"/>
  <c r="O1153" i="1"/>
  <c r="M1153" i="1"/>
  <c r="Q1152" i="1"/>
  <c r="O1152" i="1"/>
  <c r="M1152" i="1"/>
  <c r="K1152" i="1"/>
  <c r="G1152" i="1"/>
  <c r="E1152" i="1"/>
  <c r="C1152" i="1"/>
  <c r="M1151" i="1"/>
  <c r="I1151" i="1"/>
  <c r="E1148" i="1"/>
  <c r="E1147" i="1"/>
  <c r="E1146" i="1"/>
  <c r="O1142" i="1"/>
  <c r="M1142" i="1"/>
  <c r="K1142" i="1"/>
  <c r="I1142" i="1"/>
  <c r="G1142" i="1"/>
  <c r="E1142" i="1"/>
  <c r="C1142" i="1"/>
  <c r="Q1141" i="1"/>
  <c r="Q1140" i="1"/>
  <c r="Q1139" i="1"/>
  <c r="Q1138" i="1"/>
  <c r="Q1137" i="1"/>
  <c r="Q1136" i="1"/>
  <c r="Q1135" i="1"/>
  <c r="Q1134" i="1"/>
  <c r="Q1133" i="1"/>
  <c r="Q1132" i="1"/>
  <c r="Q1131" i="1"/>
  <c r="Q1130" i="1"/>
  <c r="Q1129" i="1"/>
  <c r="Q1128" i="1"/>
  <c r="Q1127" i="1"/>
  <c r="Q1126" i="1"/>
  <c r="Q1125" i="1"/>
  <c r="Q1124" i="1"/>
  <c r="Q1123" i="1"/>
  <c r="Q1122" i="1"/>
  <c r="Q1121" i="1"/>
  <c r="Q1142" i="1" s="1"/>
  <c r="O1118" i="1"/>
  <c r="K1118" i="1"/>
  <c r="I1118" i="1"/>
  <c r="G1118" i="1"/>
  <c r="E1118" i="1"/>
  <c r="C1118" i="1"/>
  <c r="Q1117" i="1"/>
  <c r="Q1116" i="1"/>
  <c r="Q1115" i="1"/>
  <c r="Q1114" i="1"/>
  <c r="Q1113" i="1"/>
  <c r="Q1112" i="1"/>
  <c r="Q1111" i="1"/>
  <c r="Q1110" i="1"/>
  <c r="Q1109" i="1"/>
  <c r="M1108" i="1"/>
  <c r="Q1107" i="1"/>
  <c r="Q1106" i="1"/>
  <c r="Q1105" i="1"/>
  <c r="Q1104" i="1"/>
  <c r="O1101" i="1"/>
  <c r="M1101" i="1"/>
  <c r="K1101" i="1"/>
  <c r="I1101" i="1"/>
  <c r="G1101" i="1"/>
  <c r="E1101" i="1"/>
  <c r="C1101" i="1"/>
  <c r="Q1100" i="1"/>
  <c r="Q1099" i="1"/>
  <c r="Q1098" i="1"/>
  <c r="Q1097" i="1"/>
  <c r="Q1096" i="1"/>
  <c r="Q1095" i="1"/>
  <c r="Q1094" i="1"/>
  <c r="Q1093" i="1"/>
  <c r="Q1092" i="1"/>
  <c r="Q1089" i="1"/>
  <c r="O1089" i="1"/>
  <c r="M1089" i="1"/>
  <c r="Q1088" i="1"/>
  <c r="O1088" i="1"/>
  <c r="M1088" i="1"/>
  <c r="K1088" i="1"/>
  <c r="G1088" i="1"/>
  <c r="E1088" i="1"/>
  <c r="C1088" i="1"/>
  <c r="M1087" i="1"/>
  <c r="I1087" i="1"/>
  <c r="E1084" i="1"/>
  <c r="E1083" i="1"/>
  <c r="E1082" i="1"/>
  <c r="O1035" i="1"/>
  <c r="M1035" i="1"/>
  <c r="K1035" i="1"/>
  <c r="I1035" i="1"/>
  <c r="G1035" i="1"/>
  <c r="E1035" i="1"/>
  <c r="C1035" i="1"/>
  <c r="Q1034" i="1"/>
  <c r="Q1033" i="1"/>
  <c r="Q1035" i="1" s="1"/>
  <c r="Q1030" i="1"/>
  <c r="Q1029" i="1"/>
  <c r="Q1028" i="1"/>
  <c r="Q1026" i="1"/>
  <c r="O1026" i="1"/>
  <c r="M1026" i="1"/>
  <c r="Q1025" i="1"/>
  <c r="O1025" i="1"/>
  <c r="O1031" i="1" s="1"/>
  <c r="M1025" i="1"/>
  <c r="K1025" i="1"/>
  <c r="G1025" i="1"/>
  <c r="G1031" i="1" s="1"/>
  <c r="E1025" i="1"/>
  <c r="C1025" i="1"/>
  <c r="C1031" i="1" s="1"/>
  <c r="M1024" i="1"/>
  <c r="M1031" i="1" s="1"/>
  <c r="I1024" i="1"/>
  <c r="I1031" i="1" s="1"/>
  <c r="E1021" i="1"/>
  <c r="E1020" i="1"/>
  <c r="E1019" i="1"/>
  <c r="E1031" i="1" s="1"/>
  <c r="Q1011" i="1"/>
  <c r="Q1010" i="1"/>
  <c r="Q1009" i="1"/>
  <c r="Q1008" i="1"/>
  <c r="Q1007" i="1"/>
  <c r="Q1006" i="1"/>
  <c r="Q1005" i="1"/>
  <c r="Q1004" i="1"/>
  <c r="Q1003" i="1"/>
  <c r="Q1002" i="1"/>
  <c r="Q1001" i="1"/>
  <c r="Q1000" i="1"/>
  <c r="K1000" i="1"/>
  <c r="K1031" i="1" s="1"/>
  <c r="Q999" i="1"/>
  <c r="Q998" i="1"/>
  <c r="Q997" i="1"/>
  <c r="Q996" i="1"/>
  <c r="Q995" i="1"/>
  <c r="Q1031" i="1" s="1"/>
  <c r="O992" i="1"/>
  <c r="M992" i="1"/>
  <c r="I992" i="1"/>
  <c r="G992" i="1"/>
  <c r="E992" i="1"/>
  <c r="C992" i="1"/>
  <c r="Q991" i="1"/>
  <c r="Q990" i="1"/>
  <c r="Q989" i="1"/>
  <c r="K989" i="1"/>
  <c r="K992" i="1" s="1"/>
  <c r="Q988" i="1"/>
  <c r="Q987" i="1"/>
  <c r="Q986" i="1"/>
  <c r="Q985" i="1"/>
  <c r="Q984" i="1"/>
  <c r="Q983" i="1"/>
  <c r="Q982" i="1"/>
  <c r="Q981" i="1"/>
  <c r="Q980" i="1"/>
  <c r="Q979" i="1"/>
  <c r="Q978" i="1"/>
  <c r="Q977" i="1"/>
  <c r="Q976" i="1"/>
  <c r="O973" i="1"/>
  <c r="O1037" i="1" s="1"/>
  <c r="M973" i="1"/>
  <c r="M1037" i="1" s="1"/>
  <c r="K973" i="1"/>
  <c r="I973" i="1"/>
  <c r="G973" i="1"/>
  <c r="G1037" i="1" s="1"/>
  <c r="E973" i="1"/>
  <c r="E1037" i="1" s="1"/>
  <c r="C973" i="1"/>
  <c r="C1037" i="1" s="1"/>
  <c r="Q972" i="1"/>
  <c r="Q971" i="1"/>
  <c r="Q970" i="1"/>
  <c r="Q969" i="1"/>
  <c r="Q968" i="1"/>
  <c r="Q967" i="1"/>
  <c r="Q966" i="1"/>
  <c r="Q965" i="1"/>
  <c r="Q964" i="1"/>
  <c r="Q961" i="1"/>
  <c r="O961" i="1"/>
  <c r="M961" i="1"/>
  <c r="Q960" i="1"/>
  <c r="O960" i="1"/>
  <c r="M960" i="1"/>
  <c r="K960" i="1"/>
  <c r="G960" i="1"/>
  <c r="E960" i="1"/>
  <c r="C960" i="1"/>
  <c r="M959" i="1"/>
  <c r="I959" i="1"/>
  <c r="E956" i="1"/>
  <c r="E955" i="1"/>
  <c r="E954" i="1"/>
  <c r="O939" i="1"/>
  <c r="M939" i="1"/>
  <c r="K939" i="1"/>
  <c r="I939" i="1"/>
  <c r="G939" i="1"/>
  <c r="E939" i="1"/>
  <c r="C939" i="1"/>
  <c r="Q938" i="1"/>
  <c r="Q937" i="1"/>
  <c r="Q939" i="1" s="1"/>
  <c r="O935" i="1"/>
  <c r="M935" i="1"/>
  <c r="K935" i="1"/>
  <c r="I935" i="1"/>
  <c r="G935" i="1"/>
  <c r="E935" i="1"/>
  <c r="C935" i="1"/>
  <c r="Q934" i="1"/>
  <c r="Q933" i="1"/>
  <c r="Q932" i="1"/>
  <c r="Q931" i="1"/>
  <c r="Q930" i="1"/>
  <c r="Q929" i="1"/>
  <c r="Q928" i="1"/>
  <c r="Q927" i="1"/>
  <c r="Q926" i="1"/>
  <c r="Q925" i="1"/>
  <c r="Q924" i="1"/>
  <c r="Q923" i="1"/>
  <c r="Q922" i="1"/>
  <c r="Q921" i="1"/>
  <c r="O918" i="1"/>
  <c r="M918" i="1"/>
  <c r="K918" i="1"/>
  <c r="I918" i="1"/>
  <c r="G918" i="1"/>
  <c r="E918" i="1"/>
  <c r="C918" i="1"/>
  <c r="Q917" i="1"/>
  <c r="Q916" i="1"/>
  <c r="Q915" i="1"/>
  <c r="Q914" i="1"/>
  <c r="Q913" i="1"/>
  <c r="Q912" i="1"/>
  <c r="O909" i="1"/>
  <c r="O941" i="1" s="1"/>
  <c r="M909" i="1"/>
  <c r="M941" i="1" s="1"/>
  <c r="K909" i="1"/>
  <c r="K941" i="1" s="1"/>
  <c r="I909" i="1"/>
  <c r="I941" i="1" s="1"/>
  <c r="G909" i="1"/>
  <c r="G941" i="1" s="1"/>
  <c r="E909" i="1"/>
  <c r="E941" i="1" s="1"/>
  <c r="C909" i="1"/>
  <c r="C941" i="1" s="1"/>
  <c r="Q908" i="1"/>
  <c r="Q907" i="1"/>
  <c r="Q906" i="1"/>
  <c r="Q905" i="1"/>
  <c r="Q904" i="1"/>
  <c r="Q903" i="1"/>
  <c r="Q902" i="1"/>
  <c r="Q899" i="1"/>
  <c r="O899" i="1"/>
  <c r="M899" i="1"/>
  <c r="Q898" i="1"/>
  <c r="O898" i="1"/>
  <c r="M898" i="1"/>
  <c r="K898" i="1"/>
  <c r="G898" i="1"/>
  <c r="E898" i="1"/>
  <c r="C898" i="1"/>
  <c r="M897" i="1"/>
  <c r="I897" i="1"/>
  <c r="E894" i="1"/>
  <c r="E893" i="1"/>
  <c r="E892" i="1"/>
  <c r="O845" i="1"/>
  <c r="M845" i="1"/>
  <c r="K845" i="1"/>
  <c r="I845" i="1"/>
  <c r="G845" i="1"/>
  <c r="E845" i="1"/>
  <c r="C845" i="1"/>
  <c r="Q844" i="1"/>
  <c r="Q843" i="1"/>
  <c r="O841" i="1"/>
  <c r="M841" i="1"/>
  <c r="I841" i="1"/>
  <c r="G841" i="1"/>
  <c r="E841" i="1"/>
  <c r="C841" i="1"/>
  <c r="Q840" i="1"/>
  <c r="Q839" i="1"/>
  <c r="Q838" i="1"/>
  <c r="Q836" i="1"/>
  <c r="O836" i="1"/>
  <c r="M836" i="1"/>
  <c r="Q835" i="1"/>
  <c r="O835" i="1"/>
  <c r="M835" i="1"/>
  <c r="K835" i="1"/>
  <c r="G835" i="1"/>
  <c r="E835" i="1"/>
  <c r="C835" i="1"/>
  <c r="M834" i="1"/>
  <c r="I834" i="1"/>
  <c r="E831" i="1"/>
  <c r="E830" i="1"/>
  <c r="E829" i="1"/>
  <c r="Q825" i="1"/>
  <c r="Q824" i="1"/>
  <c r="Q823" i="1"/>
  <c r="Q822" i="1"/>
  <c r="K822" i="1"/>
  <c r="Q821" i="1"/>
  <c r="Q820" i="1"/>
  <c r="K820" i="1"/>
  <c r="K841" i="1" s="1"/>
  <c r="Q819" i="1"/>
  <c r="Q818" i="1"/>
  <c r="Q817" i="1"/>
  <c r="Q816" i="1"/>
  <c r="Q815" i="1"/>
  <c r="Q814" i="1"/>
  <c r="Q813" i="1"/>
  <c r="Q812" i="1"/>
  <c r="Q811" i="1"/>
  <c r="Q810" i="1"/>
  <c r="Q809" i="1"/>
  <c r="Q808" i="1"/>
  <c r="Q807" i="1"/>
  <c r="Q806" i="1"/>
  <c r="Q805" i="1"/>
  <c r="Q804" i="1"/>
  <c r="O801" i="1"/>
  <c r="M801" i="1"/>
  <c r="I801" i="1"/>
  <c r="G801" i="1"/>
  <c r="E801" i="1"/>
  <c r="C801" i="1"/>
  <c r="Q800" i="1"/>
  <c r="Q799" i="1"/>
  <c r="Q798" i="1"/>
  <c r="Q797" i="1"/>
  <c r="Q796" i="1"/>
  <c r="Q795" i="1"/>
  <c r="K795" i="1"/>
  <c r="K801" i="1" s="1"/>
  <c r="Q794" i="1"/>
  <c r="Q793" i="1"/>
  <c r="Q792" i="1"/>
  <c r="Q791" i="1"/>
  <c r="Q790" i="1"/>
  <c r="Q789" i="1"/>
  <c r="Q788" i="1"/>
  <c r="Q787" i="1"/>
  <c r="O784" i="1"/>
  <c r="M784" i="1"/>
  <c r="K784" i="1"/>
  <c r="I784" i="1"/>
  <c r="G784" i="1"/>
  <c r="E784" i="1"/>
  <c r="C784" i="1"/>
  <c r="Q783" i="1"/>
  <c r="Q782" i="1"/>
  <c r="Q781" i="1"/>
  <c r="Q780" i="1"/>
  <c r="Q779" i="1"/>
  <c r="Q778" i="1"/>
  <c r="Q777" i="1"/>
  <c r="Q776" i="1"/>
  <c r="Q784" i="1" s="1"/>
  <c r="Q773" i="1"/>
  <c r="O773" i="1"/>
  <c r="M773" i="1"/>
  <c r="Q772" i="1"/>
  <c r="O772" i="1"/>
  <c r="M772" i="1"/>
  <c r="K772" i="1"/>
  <c r="G772" i="1"/>
  <c r="E772" i="1"/>
  <c r="C772" i="1"/>
  <c r="M771" i="1"/>
  <c r="I771" i="1"/>
  <c r="E768" i="1"/>
  <c r="E767" i="1"/>
  <c r="E766" i="1"/>
  <c r="O740" i="1"/>
  <c r="M740" i="1"/>
  <c r="K740" i="1"/>
  <c r="I740" i="1"/>
  <c r="G740" i="1"/>
  <c r="E740" i="1"/>
  <c r="C740" i="1"/>
  <c r="Q739" i="1"/>
  <c r="Q738" i="1"/>
  <c r="Q740" i="1" s="1"/>
  <c r="O736" i="1"/>
  <c r="M736" i="1"/>
  <c r="I736" i="1"/>
  <c r="G736" i="1"/>
  <c r="E736" i="1"/>
  <c r="C736" i="1"/>
  <c r="Q735" i="1"/>
  <c r="Q734" i="1"/>
  <c r="Q733" i="1"/>
  <c r="K733" i="1"/>
  <c r="K736" i="1" s="1"/>
  <c r="Q732" i="1"/>
  <c r="Q731" i="1"/>
  <c r="Q730" i="1"/>
  <c r="Q729" i="1"/>
  <c r="O726" i="1"/>
  <c r="M726" i="1"/>
  <c r="K726" i="1"/>
  <c r="I726" i="1"/>
  <c r="G726" i="1"/>
  <c r="E726" i="1"/>
  <c r="C726" i="1"/>
  <c r="Q725" i="1"/>
  <c r="Q724" i="1"/>
  <c r="Q723" i="1"/>
  <c r="Q722" i="1"/>
  <c r="Q721" i="1"/>
  <c r="Q720" i="1"/>
  <c r="Q719" i="1"/>
  <c r="Q718" i="1"/>
  <c r="O715" i="1"/>
  <c r="O743" i="1" s="1"/>
  <c r="M715" i="1"/>
  <c r="M743" i="1" s="1"/>
  <c r="K715" i="1"/>
  <c r="K743" i="1" s="1"/>
  <c r="I715" i="1"/>
  <c r="I743" i="1" s="1"/>
  <c r="G715" i="1"/>
  <c r="G743" i="1" s="1"/>
  <c r="E715" i="1"/>
  <c r="E743" i="1" s="1"/>
  <c r="C715" i="1"/>
  <c r="C743" i="1" s="1"/>
  <c r="Q714" i="1"/>
  <c r="Q713" i="1"/>
  <c r="Q712" i="1"/>
  <c r="Q711" i="1"/>
  <c r="Q710" i="1"/>
  <c r="Q709" i="1"/>
  <c r="Q706" i="1"/>
  <c r="O706" i="1"/>
  <c r="M706" i="1"/>
  <c r="Q705" i="1"/>
  <c r="O705" i="1"/>
  <c r="M705" i="1"/>
  <c r="K705" i="1"/>
  <c r="G705" i="1"/>
  <c r="E705" i="1"/>
  <c r="C705" i="1"/>
  <c r="M704" i="1"/>
  <c r="I704" i="1"/>
  <c r="E700" i="1"/>
  <c r="E699" i="1"/>
  <c r="E698" i="1"/>
  <c r="O696" i="1"/>
  <c r="M696" i="1"/>
  <c r="K696" i="1"/>
  <c r="I696" i="1"/>
  <c r="G696" i="1"/>
  <c r="E696" i="1"/>
  <c r="C696" i="1"/>
  <c r="Q695" i="1"/>
  <c r="Q696" i="1" s="1"/>
  <c r="M692" i="1"/>
  <c r="K692" i="1"/>
  <c r="I692" i="1"/>
  <c r="G692" i="1"/>
  <c r="E692" i="1"/>
  <c r="C692" i="1"/>
  <c r="Q691" i="1"/>
  <c r="O690" i="1"/>
  <c r="O688" i="1"/>
  <c r="M688" i="1"/>
  <c r="K688" i="1"/>
  <c r="I688" i="1"/>
  <c r="G688" i="1"/>
  <c r="E688" i="1"/>
  <c r="C688" i="1"/>
  <c r="Q687" i="1"/>
  <c r="Q686" i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71" i="1"/>
  <c r="Q670" i="1"/>
  <c r="Q669" i="1"/>
  <c r="Q688" i="1" s="1"/>
  <c r="O666" i="1"/>
  <c r="M666" i="1"/>
  <c r="K666" i="1"/>
  <c r="I666" i="1"/>
  <c r="G666" i="1"/>
  <c r="E666" i="1"/>
  <c r="C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66" i="1" s="1"/>
  <c r="O651" i="1"/>
  <c r="M651" i="1"/>
  <c r="K651" i="1"/>
  <c r="K697" i="1" s="1"/>
  <c r="I651" i="1"/>
  <c r="I697" i="1" s="1"/>
  <c r="G651" i="1"/>
  <c r="G697" i="1" s="1"/>
  <c r="E651" i="1"/>
  <c r="E697" i="1" s="1"/>
  <c r="C651" i="1"/>
  <c r="C697" i="1" s="1"/>
  <c r="Q650" i="1"/>
  <c r="Q649" i="1"/>
  <c r="Q648" i="1"/>
  <c r="Q647" i="1"/>
  <c r="Q646" i="1"/>
  <c r="Q645" i="1"/>
  <c r="Q644" i="1"/>
  <c r="Q643" i="1"/>
  <c r="Q642" i="1"/>
  <c r="Q651" i="1" s="1"/>
  <c r="Q639" i="1"/>
  <c r="O639" i="1"/>
  <c r="M639" i="1"/>
  <c r="Q638" i="1"/>
  <c r="O638" i="1"/>
  <c r="M638" i="1"/>
  <c r="K638" i="1"/>
  <c r="G638" i="1"/>
  <c r="E638" i="1"/>
  <c r="C638" i="1"/>
  <c r="M637" i="1"/>
  <c r="I637" i="1"/>
  <c r="E634" i="1"/>
  <c r="E633" i="1"/>
  <c r="E632" i="1"/>
  <c r="O590" i="1"/>
  <c r="M590" i="1"/>
  <c r="K590" i="1"/>
  <c r="I590" i="1"/>
  <c r="G590" i="1"/>
  <c r="E590" i="1"/>
  <c r="C590" i="1"/>
  <c r="Q589" i="1"/>
  <c r="Q590" i="1" s="1"/>
  <c r="O586" i="1"/>
  <c r="M586" i="1"/>
  <c r="K586" i="1"/>
  <c r="I586" i="1"/>
  <c r="G586" i="1"/>
  <c r="E586" i="1"/>
  <c r="C586" i="1"/>
  <c r="Q585" i="1"/>
  <c r="Q584" i="1"/>
  <c r="Q583" i="1"/>
  <c r="Q586" i="1" s="1"/>
  <c r="Q580" i="1"/>
  <c r="Q579" i="1"/>
  <c r="Q578" i="1"/>
  <c r="Q576" i="1"/>
  <c r="O576" i="1"/>
  <c r="M576" i="1"/>
  <c r="Q575" i="1"/>
  <c r="O575" i="1"/>
  <c r="O581" i="1" s="1"/>
  <c r="M575" i="1"/>
  <c r="K575" i="1"/>
  <c r="K581" i="1" s="1"/>
  <c r="G575" i="1"/>
  <c r="G581" i="1" s="1"/>
  <c r="E575" i="1"/>
  <c r="C575" i="1"/>
  <c r="C581" i="1" s="1"/>
  <c r="M574" i="1"/>
  <c r="M581" i="1" s="1"/>
  <c r="I574" i="1"/>
  <c r="I581" i="1" s="1"/>
  <c r="E571" i="1"/>
  <c r="E570" i="1"/>
  <c r="E569" i="1"/>
  <c r="E581" i="1" s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O541" i="1"/>
  <c r="M541" i="1"/>
  <c r="K541" i="1"/>
  <c r="I541" i="1"/>
  <c r="G541" i="1"/>
  <c r="E541" i="1"/>
  <c r="C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O525" i="1"/>
  <c r="M525" i="1"/>
  <c r="K525" i="1"/>
  <c r="I525" i="1"/>
  <c r="G525" i="1"/>
  <c r="E525" i="1"/>
  <c r="C525" i="1"/>
  <c r="Q524" i="1"/>
  <c r="Q523" i="1"/>
  <c r="Q522" i="1"/>
  <c r="Q521" i="1"/>
  <c r="Q520" i="1"/>
  <c r="Q519" i="1"/>
  <c r="Q518" i="1"/>
  <c r="Q517" i="1"/>
  <c r="Q516" i="1"/>
  <c r="Q513" i="1"/>
  <c r="O513" i="1"/>
  <c r="M513" i="1"/>
  <c r="Q512" i="1"/>
  <c r="O512" i="1"/>
  <c r="M512" i="1"/>
  <c r="K512" i="1"/>
  <c r="G512" i="1"/>
  <c r="E512" i="1"/>
  <c r="C512" i="1"/>
  <c r="M511" i="1"/>
  <c r="I511" i="1"/>
  <c r="E508" i="1"/>
  <c r="E507" i="1"/>
  <c r="E506" i="1"/>
  <c r="O465" i="1"/>
  <c r="M465" i="1"/>
  <c r="K465" i="1"/>
  <c r="I465" i="1"/>
  <c r="G465" i="1"/>
  <c r="E465" i="1"/>
  <c r="C465" i="1"/>
  <c r="Q464" i="1"/>
  <c r="Q463" i="1"/>
  <c r="Q462" i="1"/>
  <c r="Q465" i="1" s="1"/>
  <c r="O459" i="1"/>
  <c r="M459" i="1"/>
  <c r="K459" i="1"/>
  <c r="I459" i="1"/>
  <c r="G459" i="1"/>
  <c r="E459" i="1"/>
  <c r="C459" i="1"/>
  <c r="Q458" i="1"/>
  <c r="Q457" i="1"/>
  <c r="Q459" i="1" s="1"/>
  <c r="O455" i="1"/>
  <c r="M455" i="1"/>
  <c r="K455" i="1"/>
  <c r="I455" i="1"/>
  <c r="G455" i="1"/>
  <c r="E455" i="1"/>
  <c r="C455" i="1"/>
  <c r="Q454" i="1"/>
  <c r="Q453" i="1"/>
  <c r="Q452" i="1"/>
  <c r="Q450" i="1"/>
  <c r="Q448" i="1"/>
  <c r="O448" i="1"/>
  <c r="M448" i="1"/>
  <c r="Q447" i="1"/>
  <c r="O447" i="1"/>
  <c r="M447" i="1"/>
  <c r="K447" i="1"/>
  <c r="G447" i="1"/>
  <c r="E447" i="1"/>
  <c r="C447" i="1"/>
  <c r="M446" i="1"/>
  <c r="I446" i="1"/>
  <c r="E443" i="1"/>
  <c r="E442" i="1"/>
  <c r="E441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O416" i="1"/>
  <c r="M416" i="1"/>
  <c r="I416" i="1"/>
  <c r="G416" i="1"/>
  <c r="E416" i="1"/>
  <c r="C416" i="1"/>
  <c r="Q415" i="1"/>
  <c r="Q414" i="1"/>
  <c r="Q413" i="1"/>
  <c r="Q412" i="1"/>
  <c r="Q411" i="1"/>
  <c r="Q410" i="1"/>
  <c r="K410" i="1"/>
  <c r="K416" i="1" s="1"/>
  <c r="Q409" i="1"/>
  <c r="Q408" i="1"/>
  <c r="Q407" i="1"/>
  <c r="Q406" i="1"/>
  <c r="Q405" i="1"/>
  <c r="Q404" i="1"/>
  <c r="Q403" i="1"/>
  <c r="Q402" i="1"/>
  <c r="Q401" i="1"/>
  <c r="Q400" i="1"/>
  <c r="Q399" i="1"/>
  <c r="O396" i="1"/>
  <c r="O467" i="1" s="1"/>
  <c r="M396" i="1"/>
  <c r="M467" i="1" s="1"/>
  <c r="I396" i="1"/>
  <c r="I467" i="1" s="1"/>
  <c r="G396" i="1"/>
  <c r="G467" i="1" s="1"/>
  <c r="E396" i="1"/>
  <c r="E467" i="1" s="1"/>
  <c r="C396" i="1"/>
  <c r="C467" i="1" s="1"/>
  <c r="Q395" i="1"/>
  <c r="Q394" i="1"/>
  <c r="Q393" i="1"/>
  <c r="Q392" i="1"/>
  <c r="Q391" i="1"/>
  <c r="Q390" i="1"/>
  <c r="Q389" i="1"/>
  <c r="Q388" i="1"/>
  <c r="Q387" i="1"/>
  <c r="Q386" i="1"/>
  <c r="K386" i="1"/>
  <c r="K396" i="1" s="1"/>
  <c r="K467" i="1" s="1"/>
  <c r="Q383" i="1"/>
  <c r="O383" i="1"/>
  <c r="M383" i="1"/>
  <c r="Q382" i="1"/>
  <c r="O382" i="1"/>
  <c r="M382" i="1"/>
  <c r="K382" i="1"/>
  <c r="G382" i="1"/>
  <c r="E382" i="1"/>
  <c r="C382" i="1"/>
  <c r="M381" i="1"/>
  <c r="I381" i="1"/>
  <c r="E378" i="1"/>
  <c r="E377" i="1"/>
  <c r="E376" i="1"/>
  <c r="O357" i="1"/>
  <c r="M357" i="1"/>
  <c r="I357" i="1"/>
  <c r="G357" i="1"/>
  <c r="E357" i="1"/>
  <c r="C357" i="1"/>
  <c r="Q356" i="1"/>
  <c r="K356" i="1"/>
  <c r="Q355" i="1"/>
  <c r="K355" i="1"/>
  <c r="K357" i="1" s="1"/>
  <c r="Q354" i="1"/>
  <c r="Q353" i="1"/>
  <c r="Q352" i="1"/>
  <c r="Q351" i="1"/>
  <c r="Q350" i="1"/>
  <c r="Q349" i="1"/>
  <c r="Q348" i="1"/>
  <c r="Q357" i="1" s="1"/>
  <c r="O345" i="1"/>
  <c r="M345" i="1"/>
  <c r="K345" i="1"/>
  <c r="I345" i="1"/>
  <c r="G345" i="1"/>
  <c r="E345" i="1"/>
  <c r="C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2" i="1"/>
  <c r="Q311" i="1"/>
  <c r="Q310" i="1"/>
  <c r="Q309" i="1"/>
  <c r="Q308" i="1"/>
  <c r="Q307" i="1"/>
  <c r="Q306" i="1"/>
  <c r="Q304" i="1"/>
  <c r="Q298" i="1"/>
  <c r="Q297" i="1"/>
  <c r="Q294" i="1"/>
  <c r="O294" i="1"/>
  <c r="M294" i="1"/>
  <c r="Q293" i="1"/>
  <c r="O293" i="1"/>
  <c r="O329" i="1" s="1"/>
  <c r="M293" i="1"/>
  <c r="K293" i="1"/>
  <c r="K329" i="1" s="1"/>
  <c r="G293" i="1"/>
  <c r="E293" i="1"/>
  <c r="C293" i="1"/>
  <c r="C329" i="1" s="1"/>
  <c r="M292" i="1"/>
  <c r="M329" i="1" s="1"/>
  <c r="I292" i="1"/>
  <c r="I329" i="1" s="1"/>
  <c r="E289" i="1"/>
  <c r="E288" i="1"/>
  <c r="E287" i="1"/>
  <c r="E329" i="1" s="1"/>
  <c r="Q284" i="1"/>
  <c r="Q283" i="1"/>
  <c r="Q282" i="1"/>
  <c r="Q281" i="1"/>
  <c r="Q280" i="1"/>
  <c r="Q279" i="1"/>
  <c r="Q277" i="1"/>
  <c r="Q276" i="1"/>
  <c r="Q275" i="1"/>
  <c r="Q274" i="1"/>
  <c r="Q273" i="1"/>
  <c r="Q272" i="1"/>
  <c r="Q271" i="1"/>
  <c r="Q270" i="1"/>
  <c r="Q269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6" i="1"/>
  <c r="Q245" i="1"/>
  <c r="Q244" i="1"/>
  <c r="Q243" i="1"/>
  <c r="Q242" i="1"/>
  <c r="Q241" i="1"/>
  <c r="Q240" i="1"/>
  <c r="G240" i="1"/>
  <c r="G329" i="1" s="1"/>
  <c r="Q239" i="1"/>
  <c r="Q235" i="1"/>
  <c r="Q234" i="1"/>
  <c r="Q233" i="1"/>
  <c r="Q232" i="1"/>
  <c r="Q231" i="1"/>
  <c r="Q229" i="1"/>
  <c r="Q228" i="1"/>
  <c r="Q227" i="1"/>
  <c r="Q225" i="1"/>
  <c r="Q224" i="1"/>
  <c r="Q223" i="1"/>
  <c r="Q222" i="1"/>
  <c r="Q219" i="1"/>
  <c r="O219" i="1"/>
  <c r="M219" i="1"/>
  <c r="Q218" i="1"/>
  <c r="O218" i="1"/>
  <c r="M218" i="1"/>
  <c r="K218" i="1"/>
  <c r="G218" i="1"/>
  <c r="E218" i="1"/>
  <c r="C218" i="1"/>
  <c r="M217" i="1"/>
  <c r="I217" i="1"/>
  <c r="E214" i="1"/>
  <c r="E213" i="1"/>
  <c r="E212" i="1"/>
  <c r="O201" i="1"/>
  <c r="M201" i="1"/>
  <c r="K201" i="1"/>
  <c r="I201" i="1"/>
  <c r="G201" i="1"/>
  <c r="E201" i="1"/>
  <c r="C201" i="1"/>
  <c r="Q200" i="1"/>
  <c r="Q199" i="1"/>
  <c r="Q198" i="1"/>
  <c r="Q197" i="1"/>
  <c r="Q196" i="1"/>
  <c r="Q195" i="1"/>
  <c r="Q194" i="1"/>
  <c r="Q193" i="1"/>
  <c r="O190" i="1"/>
  <c r="M190" i="1"/>
  <c r="K190" i="1"/>
  <c r="I190" i="1"/>
  <c r="G190" i="1"/>
  <c r="E190" i="1"/>
  <c r="C190" i="1"/>
  <c r="Q189" i="1"/>
  <c r="Q188" i="1"/>
  <c r="Q187" i="1"/>
  <c r="Q186" i="1"/>
  <c r="Q185" i="1"/>
  <c r="Q184" i="1"/>
  <c r="Q183" i="1"/>
  <c r="Q182" i="1"/>
  <c r="O179" i="1"/>
  <c r="M179" i="1"/>
  <c r="K179" i="1"/>
  <c r="I179" i="1"/>
  <c r="G179" i="1"/>
  <c r="E179" i="1"/>
  <c r="C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79" i="1" s="1"/>
  <c r="Q153" i="1"/>
  <c r="O153" i="1"/>
  <c r="M153" i="1"/>
  <c r="Q152" i="1"/>
  <c r="O152" i="1"/>
  <c r="M152" i="1"/>
  <c r="K152" i="1"/>
  <c r="G152" i="1"/>
  <c r="E152" i="1"/>
  <c r="C152" i="1"/>
  <c r="M151" i="1"/>
  <c r="E148" i="1"/>
  <c r="E147" i="1"/>
  <c r="E146" i="1"/>
  <c r="O135" i="1"/>
  <c r="M135" i="1"/>
  <c r="K135" i="1"/>
  <c r="I135" i="1"/>
  <c r="G135" i="1"/>
  <c r="E135" i="1"/>
  <c r="C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O120" i="1"/>
  <c r="M120" i="1"/>
  <c r="K120" i="1"/>
  <c r="I120" i="1"/>
  <c r="E120" i="1"/>
  <c r="C120" i="1"/>
  <c r="Q119" i="1"/>
  <c r="Q118" i="1"/>
  <c r="Q117" i="1"/>
  <c r="Q116" i="1"/>
  <c r="Q115" i="1"/>
  <c r="Q114" i="1"/>
  <c r="Q113" i="1"/>
  <c r="Q112" i="1"/>
  <c r="G112" i="1"/>
  <c r="G120" i="1" s="1"/>
  <c r="Q111" i="1"/>
  <c r="O108" i="1"/>
  <c r="M108" i="1"/>
  <c r="K108" i="1"/>
  <c r="I108" i="1"/>
  <c r="G108" i="1"/>
  <c r="E108" i="1"/>
  <c r="C108" i="1"/>
  <c r="Q107" i="1"/>
  <c r="Q106" i="1"/>
  <c r="Q105" i="1"/>
  <c r="Q104" i="1"/>
  <c r="Q103" i="1"/>
  <c r="Q102" i="1"/>
  <c r="Q101" i="1"/>
  <c r="Q100" i="1"/>
  <c r="Q99" i="1"/>
  <c r="Q98" i="1"/>
  <c r="Q97" i="1"/>
  <c r="Q108" i="1" s="1"/>
  <c r="O94" i="1"/>
  <c r="M94" i="1"/>
  <c r="K94" i="1"/>
  <c r="I94" i="1"/>
  <c r="G94" i="1"/>
  <c r="E94" i="1"/>
  <c r="C94" i="1"/>
  <c r="Q93" i="1"/>
  <c r="Q92" i="1"/>
  <c r="Q91" i="1"/>
  <c r="Q90" i="1"/>
  <c r="Q89" i="1"/>
  <c r="Q88" i="1"/>
  <c r="Q87" i="1"/>
  <c r="Q86" i="1"/>
  <c r="Q85" i="1"/>
  <c r="Q82" i="1"/>
  <c r="O82" i="1"/>
  <c r="M82" i="1"/>
  <c r="Q81" i="1"/>
  <c r="O81" i="1"/>
  <c r="M81" i="1"/>
  <c r="K81" i="1"/>
  <c r="G81" i="1"/>
  <c r="E81" i="1"/>
  <c r="C81" i="1"/>
  <c r="M80" i="1"/>
  <c r="I80" i="1"/>
  <c r="I151" i="1" s="1"/>
  <c r="E77" i="1"/>
  <c r="E76" i="1"/>
  <c r="E75" i="1"/>
  <c r="O68" i="1"/>
  <c r="M68" i="1"/>
  <c r="K68" i="1"/>
  <c r="I68" i="1"/>
  <c r="G68" i="1"/>
  <c r="E68" i="1"/>
  <c r="C68" i="1"/>
  <c r="Q67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68" i="1" s="1"/>
  <c r="O44" i="1"/>
  <c r="M44" i="1"/>
  <c r="K44" i="1"/>
  <c r="I44" i="1"/>
  <c r="G44" i="1"/>
  <c r="E44" i="1"/>
  <c r="C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O28" i="1"/>
  <c r="M28" i="1"/>
  <c r="I28" i="1"/>
  <c r="G28" i="1"/>
  <c r="E28" i="1"/>
  <c r="C28" i="1"/>
  <c r="Q27" i="1"/>
  <c r="Q26" i="1"/>
  <c r="Q25" i="1"/>
  <c r="Q24" i="1"/>
  <c r="K24" i="1"/>
  <c r="K28" i="1" s="1"/>
  <c r="O21" i="1"/>
  <c r="M21" i="1"/>
  <c r="K21" i="1"/>
  <c r="I21" i="1"/>
  <c r="G21" i="1"/>
  <c r="E21" i="1"/>
  <c r="C21" i="1"/>
  <c r="Q20" i="1"/>
  <c r="Q19" i="1"/>
  <c r="Q18" i="1"/>
  <c r="Q17" i="1"/>
  <c r="Q16" i="1"/>
  <c r="Q21" i="1" s="1"/>
  <c r="Q3952" i="1" l="1"/>
  <c r="Q3963" i="1" s="1"/>
  <c r="Q3980" i="1" s="1"/>
  <c r="K4163" i="1"/>
  <c r="K4211" i="1" s="1"/>
  <c r="K4213" i="1" s="1"/>
  <c r="I4163" i="1"/>
  <c r="I4211" i="1" s="1"/>
  <c r="I4213" i="1" s="1"/>
  <c r="G4163" i="1"/>
  <c r="G4211" i="1" s="1"/>
  <c r="G4213" i="1" s="1"/>
  <c r="E4163" i="1"/>
  <c r="E4211" i="1" s="1"/>
  <c r="E4213" i="1" s="1"/>
  <c r="C4163" i="1"/>
  <c r="C4211" i="1" s="1"/>
  <c r="C4213" i="1" s="1"/>
  <c r="O3494" i="1"/>
  <c r="M3494" i="1"/>
  <c r="K3494" i="1"/>
  <c r="K3724" i="1" s="1"/>
  <c r="I3494" i="1"/>
  <c r="I3724" i="1" s="1"/>
  <c r="G3494" i="1"/>
  <c r="G3724" i="1" s="1"/>
  <c r="E3494" i="1"/>
  <c r="E3724" i="1" s="1"/>
  <c r="C3494" i="1"/>
  <c r="C3724" i="1" s="1"/>
  <c r="O2431" i="1"/>
  <c r="O592" i="1"/>
  <c r="K592" i="1"/>
  <c r="G592" i="1"/>
  <c r="C592" i="1"/>
  <c r="O5730" i="1"/>
  <c r="M5730" i="1"/>
  <c r="K5730" i="1"/>
  <c r="I5730" i="1"/>
  <c r="G5730" i="1"/>
  <c r="E5730" i="1"/>
  <c r="E5788" i="1" s="1"/>
  <c r="O5103" i="1"/>
  <c r="O5120" i="1" s="1"/>
  <c r="O5122" i="1" s="1"/>
  <c r="M5103" i="1"/>
  <c r="M5120" i="1" s="1"/>
  <c r="M5122" i="1" s="1"/>
  <c r="O3555" i="1"/>
  <c r="O3724" i="1" s="1"/>
  <c r="M3555" i="1"/>
  <c r="O5788" i="1"/>
  <c r="M5788" i="1"/>
  <c r="K5788" i="1"/>
  <c r="I5788" i="1"/>
  <c r="G5788" i="1"/>
  <c r="K5468" i="1"/>
  <c r="O4848" i="1"/>
  <c r="M4848" i="1"/>
  <c r="K4848" i="1"/>
  <c r="K4876" i="1" s="1"/>
  <c r="I4848" i="1"/>
  <c r="I4876" i="1" s="1"/>
  <c r="I4878" i="1" s="1"/>
  <c r="G4848" i="1"/>
  <c r="G4876" i="1" s="1"/>
  <c r="G4878" i="1" s="1"/>
  <c r="E4848" i="1"/>
  <c r="E4876" i="1" s="1"/>
  <c r="E4878" i="1" s="1"/>
  <c r="C4848" i="1"/>
  <c r="C4876" i="1" s="1"/>
  <c r="O4524" i="1"/>
  <c r="M4524" i="1"/>
  <c r="K4524" i="1"/>
  <c r="K4549" i="1" s="1"/>
  <c r="I4524" i="1"/>
  <c r="I4549" i="1" s="1"/>
  <c r="G4524" i="1"/>
  <c r="G4549" i="1" s="1"/>
  <c r="E4524" i="1"/>
  <c r="E4549" i="1" s="1"/>
  <c r="C4524" i="1"/>
  <c r="C4549" i="1" s="1"/>
  <c r="O3982" i="1"/>
  <c r="M3982" i="1"/>
  <c r="K3982" i="1"/>
  <c r="I3982" i="1"/>
  <c r="G3982" i="1"/>
  <c r="E3982" i="1"/>
  <c r="M3661" i="1"/>
  <c r="K3661" i="1"/>
  <c r="I3661" i="1"/>
  <c r="G3661" i="1"/>
  <c r="E3661" i="1"/>
  <c r="C3661" i="1"/>
  <c r="K3284" i="1"/>
  <c r="I3284" i="1"/>
  <c r="G3284" i="1"/>
  <c r="E3284" i="1"/>
  <c r="C3284" i="1"/>
  <c r="O2944" i="1"/>
  <c r="M2944" i="1"/>
  <c r="K2944" i="1"/>
  <c r="G2944" i="1"/>
  <c r="E2944" i="1"/>
  <c r="C2944" i="1"/>
  <c r="O2308" i="1"/>
  <c r="K2308" i="1"/>
  <c r="I2308" i="1"/>
  <c r="G2308" i="1"/>
  <c r="E2308" i="1"/>
  <c r="C2308" i="1"/>
  <c r="Q44" i="1"/>
  <c r="O1159" i="1"/>
  <c r="K1159" i="1"/>
  <c r="I1159" i="1"/>
  <c r="G1159" i="1"/>
  <c r="E1159" i="1"/>
  <c r="C1159" i="1"/>
  <c r="O360" i="1"/>
  <c r="Q329" i="1"/>
  <c r="K360" i="1"/>
  <c r="M360" i="1"/>
  <c r="O5928" i="1"/>
  <c r="O5944" i="1" s="1"/>
  <c r="O5946" i="1" s="1"/>
  <c r="M5928" i="1"/>
  <c r="M5944" i="1" s="1"/>
  <c r="M5946" i="1" s="1"/>
  <c r="K5928" i="1"/>
  <c r="K5944" i="1" s="1"/>
  <c r="K5946" i="1" s="1"/>
  <c r="I5928" i="1"/>
  <c r="I5944" i="1" s="1"/>
  <c r="I5946" i="1" s="1"/>
  <c r="G5928" i="1"/>
  <c r="G5944" i="1" s="1"/>
  <c r="G5946" i="1" s="1"/>
  <c r="E5928" i="1"/>
  <c r="E5944" i="1" s="1"/>
  <c r="E5946" i="1" s="1"/>
  <c r="C5928" i="1"/>
  <c r="I2545" i="1"/>
  <c r="O5665" i="1"/>
  <c r="O5681" i="1" s="1"/>
  <c r="O5683" i="1" s="1"/>
  <c r="M5665" i="1"/>
  <c r="M5681" i="1" s="1"/>
  <c r="M5683" i="1" s="1"/>
  <c r="K5665" i="1"/>
  <c r="K5681" i="1" s="1"/>
  <c r="K5683" i="1" s="1"/>
  <c r="I5665" i="1"/>
  <c r="I5681" i="1" s="1"/>
  <c r="I5683" i="1" s="1"/>
  <c r="G5665" i="1"/>
  <c r="G5681" i="1" s="1"/>
  <c r="G5683" i="1" s="1"/>
  <c r="E5665" i="1"/>
  <c r="E5681" i="1" s="1"/>
  <c r="E5683" i="1" s="1"/>
  <c r="C5665" i="1"/>
  <c r="O5509" i="1"/>
  <c r="O5529" i="1" s="1"/>
  <c r="O5531" i="1" s="1"/>
  <c r="M5509" i="1"/>
  <c r="K5509" i="1"/>
  <c r="I5509" i="1"/>
  <c r="I5529" i="1" s="1"/>
  <c r="G5509" i="1"/>
  <c r="G5529" i="1" s="1"/>
  <c r="G5531" i="1" s="1"/>
  <c r="E5509" i="1"/>
  <c r="E5529" i="1" s="1"/>
  <c r="C5509" i="1"/>
  <c r="C5529" i="1" s="1"/>
  <c r="I5531" i="1"/>
  <c r="E5531" i="1"/>
  <c r="M4999" i="1"/>
  <c r="M5015" i="1" s="1"/>
  <c r="M5017" i="1" s="1"/>
  <c r="E4999" i="1"/>
  <c r="E5015" i="1" s="1"/>
  <c r="E5017" i="1" s="1"/>
  <c r="C4999" i="1"/>
  <c r="K2545" i="1"/>
  <c r="K2946" i="1" s="1"/>
  <c r="Q1951" i="1"/>
  <c r="E1515" i="1"/>
  <c r="O4999" i="1"/>
  <c r="O5015" i="1" s="1"/>
  <c r="O5017" i="1" s="1"/>
  <c r="I4999" i="1"/>
  <c r="I5015" i="1" s="1"/>
  <c r="I5017" i="1" s="1"/>
  <c r="E2545" i="1"/>
  <c r="E2946" i="1" s="1"/>
  <c r="M1515" i="1"/>
  <c r="C1515" i="1"/>
  <c r="K5213" i="1"/>
  <c r="Q5198" i="1"/>
  <c r="Q5213" i="1" s="1"/>
  <c r="K4999" i="1"/>
  <c r="K5015" i="1" s="1"/>
  <c r="K5017" i="1" s="1"/>
  <c r="G4999" i="1"/>
  <c r="G5015" i="1" s="1"/>
  <c r="G5017" i="1" s="1"/>
  <c r="G2545" i="1"/>
  <c r="G2946" i="1" s="1"/>
  <c r="K1610" i="1"/>
  <c r="K1515" i="1"/>
  <c r="O4314" i="1"/>
  <c r="M4314" i="1"/>
  <c r="K4314" i="1"/>
  <c r="I4314" i="1"/>
  <c r="G4314" i="1"/>
  <c r="E4314" i="1"/>
  <c r="C4314" i="1"/>
  <c r="M2545" i="1"/>
  <c r="I1515" i="1"/>
  <c r="O3088" i="1"/>
  <c r="M3088" i="1"/>
  <c r="K3088" i="1"/>
  <c r="I3088" i="1"/>
  <c r="G3088" i="1"/>
  <c r="E3088" i="1"/>
  <c r="C3088" i="1"/>
  <c r="I2830" i="1"/>
  <c r="I2944" i="1" s="1"/>
  <c r="O2545" i="1"/>
  <c r="G1515" i="1"/>
  <c r="C2545" i="1"/>
  <c r="Q845" i="1"/>
  <c r="O847" i="1"/>
  <c r="K847" i="1"/>
  <c r="I847" i="1"/>
  <c r="G847" i="1"/>
  <c r="G2324" i="1" s="1"/>
  <c r="E847" i="1"/>
  <c r="C847" i="1"/>
  <c r="C2324" i="1" s="1"/>
  <c r="C360" i="1"/>
  <c r="I360" i="1"/>
  <c r="E360" i="1"/>
  <c r="G360" i="1"/>
  <c r="G2327" i="1" s="1"/>
  <c r="O1515" i="1"/>
  <c r="Q5922" i="1"/>
  <c r="Q5918" i="1"/>
  <c r="Q5907" i="1"/>
  <c r="C5874" i="1"/>
  <c r="C5788" i="1"/>
  <c r="C5792" i="1"/>
  <c r="E5718" i="1" s="1"/>
  <c r="C5733" i="1"/>
  <c r="Q5724" i="1"/>
  <c r="Q5730" i="1" s="1"/>
  <c r="Q5788" i="1" s="1"/>
  <c r="Q5659" i="1"/>
  <c r="Q5655" i="1"/>
  <c r="Q5643" i="1"/>
  <c r="C5608" i="1"/>
  <c r="Q5595" i="1"/>
  <c r="Q5605" i="1" s="1"/>
  <c r="Q5503" i="1"/>
  <c r="Q5499" i="1"/>
  <c r="Q5489" i="1"/>
  <c r="M5468" i="1"/>
  <c r="Q5461" i="1"/>
  <c r="Q5468" i="1" s="1"/>
  <c r="Q5390" i="1"/>
  <c r="Q5372" i="1"/>
  <c r="Q5359" i="1"/>
  <c r="Q5301" i="1"/>
  <c r="Q5307" i="1" s="1"/>
  <c r="C5216" i="1"/>
  <c r="K5103" i="1"/>
  <c r="K5120" i="1" s="1"/>
  <c r="K5122" i="1" s="1"/>
  <c r="C5060" i="1"/>
  <c r="C5122" i="1"/>
  <c r="C5126" i="1"/>
  <c r="E5043" i="1" s="1"/>
  <c r="Q4997" i="1"/>
  <c r="Q4992" i="1"/>
  <c r="Q4988" i="1"/>
  <c r="Q4972" i="1"/>
  <c r="Q4968" i="1"/>
  <c r="Q4922" i="1"/>
  <c r="C4932" i="1"/>
  <c r="Q4918" i="1"/>
  <c r="Q4929" i="1" s="1"/>
  <c r="Q4836" i="1"/>
  <c r="Q4848" i="1" s="1"/>
  <c r="Q4749" i="1"/>
  <c r="Q4727" i="1"/>
  <c r="Q4703" i="1"/>
  <c r="M4760" i="1"/>
  <c r="Q4678" i="1"/>
  <c r="Q4687" i="1" s="1"/>
  <c r="Q4760" i="1" s="1"/>
  <c r="Q4876" i="1" s="1"/>
  <c r="O4687" i="1"/>
  <c r="Q4635" i="1"/>
  <c r="M4643" i="1"/>
  <c r="K4643" i="1"/>
  <c r="C4646" i="1"/>
  <c r="Q4522" i="1"/>
  <c r="Q4516" i="1"/>
  <c r="Q4512" i="1"/>
  <c r="Q4508" i="1"/>
  <c r="Q4494" i="1"/>
  <c r="Q4455" i="1"/>
  <c r="Q4437" i="1"/>
  <c r="M4457" i="1"/>
  <c r="O4427" i="1"/>
  <c r="Q4420" i="1"/>
  <c r="Q4427" i="1" s="1"/>
  <c r="Q4457" i="1" s="1"/>
  <c r="Q4381" i="1"/>
  <c r="Q4362" i="1"/>
  <c r="Q4351" i="1"/>
  <c r="Q4400" i="1" s="1"/>
  <c r="Q4301" i="1"/>
  <c r="Q4314" i="1" s="1"/>
  <c r="Q4109" i="1"/>
  <c r="Q4163" i="1" s="1"/>
  <c r="Q4211" i="1" s="1"/>
  <c r="Q4213" i="1" s="1"/>
  <c r="O4211" i="1"/>
  <c r="O4213" i="1" s="1"/>
  <c r="M4163" i="1"/>
  <c r="M4048" i="1"/>
  <c r="C4217" i="1"/>
  <c r="E4018" i="1" s="1"/>
  <c r="C4051" i="1"/>
  <c r="C3982" i="1"/>
  <c r="C3986" i="1"/>
  <c r="E3898" i="1" s="1"/>
  <c r="C3917" i="1"/>
  <c r="Q3907" i="1"/>
  <c r="Q3914" i="1" s="1"/>
  <c r="Q3982" i="1" s="1"/>
  <c r="K3844" i="1"/>
  <c r="K3861" i="1" s="1"/>
  <c r="K3863" i="1" s="1"/>
  <c r="Q3832" i="1"/>
  <c r="Q3844" i="1" s="1"/>
  <c r="Q3861" i="1" s="1"/>
  <c r="Q3863" i="1" s="1"/>
  <c r="M3787" i="1"/>
  <c r="M3863" i="1" s="1"/>
  <c r="C3867" i="1"/>
  <c r="E3766" i="1" s="1"/>
  <c r="C3790" i="1"/>
  <c r="C3863" i="1"/>
  <c r="Q3641" i="1"/>
  <c r="Q3627" i="1"/>
  <c r="Q3583" i="1"/>
  <c r="Q3474" i="1"/>
  <c r="Q3460" i="1"/>
  <c r="Q3434" i="1"/>
  <c r="Q3413" i="1"/>
  <c r="Q3494" i="1" s="1"/>
  <c r="Q3363" i="1"/>
  <c r="Q3352" i="1"/>
  <c r="Q3347" i="1"/>
  <c r="Q3365" i="1" s="1"/>
  <c r="Q3278" i="1"/>
  <c r="Q3284" i="1" s="1"/>
  <c r="Q3220" i="1"/>
  <c r="Q3211" i="1"/>
  <c r="Q3194" i="1"/>
  <c r="Q3171" i="1"/>
  <c r="Q3153" i="1"/>
  <c r="Q3051" i="1"/>
  <c r="Q3039" i="1"/>
  <c r="Q3025" i="1"/>
  <c r="Q3017" i="1"/>
  <c r="Q2884" i="1"/>
  <c r="Q2890" i="1" s="1"/>
  <c r="Q2801" i="1"/>
  <c r="Q2778" i="1"/>
  <c r="Q2762" i="1"/>
  <c r="Q2830" i="1" s="1"/>
  <c r="Q2674" i="1"/>
  <c r="Q2650" i="1"/>
  <c r="Q2631" i="1"/>
  <c r="Q2703" i="1" s="1"/>
  <c r="Q2561" i="1"/>
  <c r="Q2567" i="1" s="1"/>
  <c r="Q2527" i="1"/>
  <c r="Q2520" i="1"/>
  <c r="Q2513" i="1"/>
  <c r="Q2501" i="1"/>
  <c r="C2435" i="1"/>
  <c r="E2352" i="1" s="1"/>
  <c r="C2370" i="1"/>
  <c r="C2431" i="1"/>
  <c r="Q2360" i="1"/>
  <c r="Q2367" i="1" s="1"/>
  <c r="Q2431" i="1" s="1"/>
  <c r="Q2302" i="1"/>
  <c r="Q2282" i="1"/>
  <c r="Q2308" i="1" s="1"/>
  <c r="M2308" i="1"/>
  <c r="Q2227" i="1"/>
  <c r="Q2214" i="1"/>
  <c r="M2235" i="1"/>
  <c r="Q2156" i="1"/>
  <c r="Q2148" i="1"/>
  <c r="Q2141" i="1"/>
  <c r="Q2158" i="1" s="1"/>
  <c r="Q2085" i="1"/>
  <c r="Q2077" i="1"/>
  <c r="Q1996" i="1"/>
  <c r="Q1969" i="1"/>
  <c r="M2019" i="1"/>
  <c r="Q1864" i="1"/>
  <c r="Q1882" i="1" s="1"/>
  <c r="M1882" i="1"/>
  <c r="Q1791" i="1"/>
  <c r="Q1773" i="1"/>
  <c r="Q1797" i="1" s="1"/>
  <c r="M1797" i="1"/>
  <c r="Q1718" i="1"/>
  <c r="Q1701" i="1"/>
  <c r="Q1724" i="1" s="1"/>
  <c r="M1724" i="1"/>
  <c r="Q1627" i="1"/>
  <c r="Q1629" i="1" s="1"/>
  <c r="Q1604" i="1"/>
  <c r="Q1582" i="1"/>
  <c r="Q1565" i="1"/>
  <c r="Q1509" i="1"/>
  <c r="Q1499" i="1"/>
  <c r="Q1515" i="1" s="1"/>
  <c r="Q1463" i="1"/>
  <c r="Q1439" i="1"/>
  <c r="M1468" i="1"/>
  <c r="Q1423" i="1"/>
  <c r="Q1468" i="1" s="1"/>
  <c r="Q1374" i="1"/>
  <c r="Q1365" i="1"/>
  <c r="Q1358" i="1"/>
  <c r="Q1376" i="1" s="1"/>
  <c r="Q1312" i="1"/>
  <c r="Q1294" i="1"/>
  <c r="Q1318" i="1" s="1"/>
  <c r="Q1255" i="1"/>
  <c r="Q1239" i="1"/>
  <c r="Q1226" i="1"/>
  <c r="M1118" i="1"/>
  <c r="Q1108" i="1"/>
  <c r="Q1118" i="1" s="1"/>
  <c r="M1159" i="1"/>
  <c r="Q1101" i="1"/>
  <c r="Q992" i="1"/>
  <c r="Q973" i="1"/>
  <c r="Q1037" i="1" s="1"/>
  <c r="Q935" i="1"/>
  <c r="Q918" i="1"/>
  <c r="Q909" i="1"/>
  <c r="Q941" i="1" s="1"/>
  <c r="Q841" i="1"/>
  <c r="Q801" i="1"/>
  <c r="M847" i="1"/>
  <c r="Q736" i="1"/>
  <c r="Q726" i="1"/>
  <c r="Q715" i="1"/>
  <c r="O692" i="1"/>
  <c r="O697" i="1" s="1"/>
  <c r="Q690" i="1"/>
  <c r="Q692" i="1" s="1"/>
  <c r="Q697" i="1" s="1"/>
  <c r="M697" i="1"/>
  <c r="Q581" i="1"/>
  <c r="Q541" i="1"/>
  <c r="Q525" i="1"/>
  <c r="Q455" i="1"/>
  <c r="Q416" i="1"/>
  <c r="Q396" i="1"/>
  <c r="Q345" i="1"/>
  <c r="Q201" i="1"/>
  <c r="Q190" i="1"/>
  <c r="Q135" i="1"/>
  <c r="Q120" i="1"/>
  <c r="Q94" i="1"/>
  <c r="Q28" i="1"/>
  <c r="Q360" i="1" s="1"/>
  <c r="K1037" i="1"/>
  <c r="M592" i="1"/>
  <c r="I592" i="1"/>
  <c r="E592" i="1"/>
  <c r="K2019" i="1"/>
  <c r="I1037" i="1"/>
  <c r="M2946" i="1" l="1"/>
  <c r="Q1610" i="1"/>
  <c r="Q1261" i="1"/>
  <c r="M3724" i="1"/>
  <c r="M3726" i="1" s="1"/>
  <c r="K5529" i="1"/>
  <c r="K5531" i="1" s="1"/>
  <c r="K4551" i="1"/>
  <c r="I4551" i="1"/>
  <c r="E4551" i="1"/>
  <c r="M4549" i="1"/>
  <c r="M4551" i="1" s="1"/>
  <c r="G4551" i="1"/>
  <c r="K4878" i="1"/>
  <c r="Q3661" i="1"/>
  <c r="C4878" i="1"/>
  <c r="C4882" i="1"/>
  <c r="E4613" i="1" s="1"/>
  <c r="M5529" i="1"/>
  <c r="M5531" i="1" s="1"/>
  <c r="Q2019" i="1"/>
  <c r="Q1159" i="1"/>
  <c r="Q467" i="1"/>
  <c r="Q592" i="1"/>
  <c r="Q2091" i="1"/>
  <c r="C5944" i="1"/>
  <c r="C5946" i="1" s="1"/>
  <c r="C5950" i="1"/>
  <c r="E5852" i="1" s="1"/>
  <c r="C5681" i="1"/>
  <c r="C5683" i="1" s="1"/>
  <c r="C5687" i="1"/>
  <c r="E5586" i="1" s="1"/>
  <c r="C5535" i="1"/>
  <c r="E5143" i="1" s="1"/>
  <c r="C5531" i="1"/>
  <c r="C5015" i="1"/>
  <c r="C5017" i="1" s="1"/>
  <c r="C5021" i="1"/>
  <c r="E4912" i="1" s="1"/>
  <c r="C4551" i="1"/>
  <c r="C4555" i="1"/>
  <c r="E4275" i="1" s="1"/>
  <c r="C4316" i="1"/>
  <c r="C3726" i="1"/>
  <c r="C3091" i="1"/>
  <c r="C3730" i="1"/>
  <c r="E3008" i="1" s="1"/>
  <c r="O2946" i="1"/>
  <c r="O2547" i="1"/>
  <c r="C2950" i="1"/>
  <c r="E2489" i="1" s="1"/>
  <c r="C2547" i="1"/>
  <c r="C2946" i="1"/>
  <c r="Q2545" i="1"/>
  <c r="Q847" i="1"/>
  <c r="O2324" i="1"/>
  <c r="O2327" i="1" s="1"/>
  <c r="I3726" i="1"/>
  <c r="O3726" i="1"/>
  <c r="G3726" i="1"/>
  <c r="M2324" i="1"/>
  <c r="M2327" i="1" s="1"/>
  <c r="E2324" i="1"/>
  <c r="E2327" i="1" s="1"/>
  <c r="K3726" i="1"/>
  <c r="E3726" i="1"/>
  <c r="I2946" i="1"/>
  <c r="Q4524" i="1"/>
  <c r="Q4549" i="1" s="1"/>
  <c r="Q4551" i="1" s="1"/>
  <c r="C2327" i="1"/>
  <c r="C2330" i="1"/>
  <c r="E11" i="1" s="1"/>
  <c r="C363" i="1"/>
  <c r="E5874" i="1"/>
  <c r="E5950" i="1"/>
  <c r="G5852" i="1" s="1"/>
  <c r="E5733" i="1"/>
  <c r="E5792" i="1"/>
  <c r="G5718" i="1" s="1"/>
  <c r="E5126" i="1"/>
  <c r="G5043" i="1" s="1"/>
  <c r="E5060" i="1"/>
  <c r="E5021" i="1"/>
  <c r="G4912" i="1" s="1"/>
  <c r="E4932" i="1"/>
  <c r="M4876" i="1"/>
  <c r="M4878" i="1" s="1"/>
  <c r="Q4643" i="1"/>
  <c r="Q4878" i="1" s="1"/>
  <c r="M4211" i="1"/>
  <c r="M4213" i="1"/>
  <c r="E4051" i="1"/>
  <c r="E4217" i="1"/>
  <c r="G4018" i="1" s="1"/>
  <c r="E3986" i="1"/>
  <c r="G3898" i="1" s="1"/>
  <c r="E3917" i="1"/>
  <c r="E3790" i="1"/>
  <c r="E3867" i="1"/>
  <c r="G3766" i="1" s="1"/>
  <c r="Q3088" i="1"/>
  <c r="E2370" i="1"/>
  <c r="E2435" i="1"/>
  <c r="G2352" i="1" s="1"/>
  <c r="Q5396" i="1"/>
  <c r="Q4999" i="1"/>
  <c r="Q5015" i="1" s="1"/>
  <c r="Q5017" i="1" s="1"/>
  <c r="Q2235" i="1"/>
  <c r="Q2944" i="1"/>
  <c r="Q3222" i="1"/>
  <c r="Q3724" i="1" s="1"/>
  <c r="Q743" i="1"/>
  <c r="K2324" i="1"/>
  <c r="K2327" i="1" s="1"/>
  <c r="I2324" i="1"/>
  <c r="I2327" i="1" s="1"/>
  <c r="Q5928" i="1"/>
  <c r="Q5944" i="1" s="1"/>
  <c r="Q5946" i="1" s="1"/>
  <c r="Q5665" i="1"/>
  <c r="Q5681" i="1" s="1"/>
  <c r="Q5683" i="1" s="1"/>
  <c r="Q5509" i="1"/>
  <c r="O4760" i="1"/>
  <c r="O4876" i="1" s="1"/>
  <c r="O4878" i="1" s="1"/>
  <c r="O4457" i="1"/>
  <c r="O4549" i="1" s="1"/>
  <c r="E4882" i="1" l="1"/>
  <c r="E4646" i="1"/>
  <c r="E4316" i="1"/>
  <c r="E4555" i="1"/>
  <c r="G4275" i="1" s="1"/>
  <c r="Q5529" i="1"/>
  <c r="Q5531" i="1" s="1"/>
  <c r="Q2946" i="1"/>
  <c r="E3730" i="1"/>
  <c r="G3008" i="1" s="1"/>
  <c r="E3091" i="1"/>
  <c r="E2950" i="1"/>
  <c r="G2489" i="1" s="1"/>
  <c r="E2547" i="1"/>
  <c r="E2330" i="1"/>
  <c r="G11" i="1" s="1"/>
  <c r="E363" i="1"/>
  <c r="E5608" i="1"/>
  <c r="E5687" i="1"/>
  <c r="G5586" i="1" s="1"/>
  <c r="E5216" i="1"/>
  <c r="E5535" i="1"/>
  <c r="G5143" i="1" s="1"/>
  <c r="Q2324" i="1"/>
  <c r="Q2327" i="1" s="1"/>
  <c r="G5950" i="1"/>
  <c r="I5852" i="1" s="1"/>
  <c r="G5874" i="1"/>
  <c r="G5792" i="1"/>
  <c r="I5718" i="1" s="1"/>
  <c r="G5733" i="1"/>
  <c r="G5060" i="1"/>
  <c r="G5126" i="1"/>
  <c r="I5043" i="1" s="1"/>
  <c r="G5021" i="1"/>
  <c r="I4912" i="1" s="1"/>
  <c r="G4932" i="1"/>
  <c r="G4613" i="1"/>
  <c r="G4555" i="1"/>
  <c r="I4275" i="1" s="1"/>
  <c r="G4316" i="1"/>
  <c r="G4051" i="1"/>
  <c r="G4217" i="1"/>
  <c r="I4018" i="1" s="1"/>
  <c r="G3986" i="1"/>
  <c r="I3898" i="1" s="1"/>
  <c r="G3917" i="1"/>
  <c r="G3790" i="1"/>
  <c r="G3867" i="1"/>
  <c r="I3766" i="1" s="1"/>
  <c r="G2435" i="1"/>
  <c r="I2352" i="1" s="1"/>
  <c r="G2370" i="1"/>
  <c r="O4551" i="1"/>
  <c r="Q3726" i="1"/>
  <c r="G2330" i="1" l="1"/>
  <c r="I11" i="1" s="1"/>
  <c r="G363" i="1"/>
  <c r="G3091" i="1"/>
  <c r="G3730" i="1"/>
  <c r="I3008" i="1" s="1"/>
  <c r="G2547" i="1"/>
  <c r="G2950" i="1"/>
  <c r="I2489" i="1" s="1"/>
  <c r="G5687" i="1"/>
  <c r="I5586" i="1" s="1"/>
  <c r="G5608" i="1"/>
  <c r="G5216" i="1"/>
  <c r="G5535" i="1"/>
  <c r="I5143" i="1" s="1"/>
  <c r="I5950" i="1"/>
  <c r="I5874" i="1"/>
  <c r="K5852" i="1"/>
  <c r="I5733" i="1"/>
  <c r="K5718" i="1"/>
  <c r="I5792" i="1"/>
  <c r="I5126" i="1"/>
  <c r="K5043" i="1"/>
  <c r="I5060" i="1"/>
  <c r="K4912" i="1"/>
  <c r="I4932" i="1"/>
  <c r="I5021" i="1"/>
  <c r="G4882" i="1"/>
  <c r="I4613" i="1" s="1"/>
  <c r="G4646" i="1"/>
  <c r="I4316" i="1"/>
  <c r="I4555" i="1"/>
  <c r="K4275" i="1"/>
  <c r="I4051" i="1"/>
  <c r="K4018" i="1"/>
  <c r="I4217" i="1"/>
  <c r="K3898" i="1"/>
  <c r="I3917" i="1"/>
  <c r="I3986" i="1"/>
  <c r="I3790" i="1"/>
  <c r="I3867" i="1"/>
  <c r="K3766" i="1"/>
  <c r="I2435" i="1"/>
  <c r="K2352" i="1"/>
  <c r="I2370" i="1"/>
  <c r="K11" i="1" l="1"/>
  <c r="I363" i="1"/>
  <c r="I2330" i="1"/>
  <c r="I5608" i="1"/>
  <c r="I5687" i="1"/>
  <c r="K5586" i="1"/>
  <c r="I5216" i="1"/>
  <c r="K5143" i="1"/>
  <c r="I5535" i="1"/>
  <c r="K3008" i="1"/>
  <c r="I3730" i="1"/>
  <c r="I3091" i="1"/>
  <c r="K2489" i="1"/>
  <c r="I2547" i="1"/>
  <c r="I2950" i="1"/>
  <c r="K5950" i="1"/>
  <c r="M5852" i="1" s="1"/>
  <c r="K5874" i="1"/>
  <c r="K5792" i="1"/>
  <c r="M5718" i="1" s="1"/>
  <c r="K5733" i="1"/>
  <c r="K5608" i="1"/>
  <c r="K5687" i="1"/>
  <c r="M5586" i="1" s="1"/>
  <c r="K5535" i="1"/>
  <c r="M5143" i="1" s="1"/>
  <c r="K5216" i="1"/>
  <c r="K5126" i="1"/>
  <c r="M5043" i="1" s="1"/>
  <c r="K5060" i="1"/>
  <c r="K4932" i="1"/>
  <c r="K5021" i="1"/>
  <c r="M4912" i="1" s="1"/>
  <c r="K4613" i="1"/>
  <c r="I4646" i="1"/>
  <c r="I4882" i="1"/>
  <c r="K4555" i="1"/>
  <c r="M4275" i="1" s="1"/>
  <c r="K4316" i="1"/>
  <c r="K4217" i="1"/>
  <c r="M4018" i="1" s="1"/>
  <c r="K4051" i="1"/>
  <c r="K3986" i="1"/>
  <c r="M3898" i="1" s="1"/>
  <c r="K3917" i="1"/>
  <c r="K3867" i="1"/>
  <c r="M3766" i="1" s="1"/>
  <c r="K3790" i="1"/>
  <c r="K2435" i="1"/>
  <c r="M2352" i="1" s="1"/>
  <c r="K2370" i="1"/>
  <c r="K363" i="1" l="1"/>
  <c r="K2330" i="1"/>
  <c r="M11" i="1" s="1"/>
  <c r="K3091" i="1"/>
  <c r="K3730" i="1"/>
  <c r="M3008" i="1" s="1"/>
  <c r="K2950" i="1"/>
  <c r="M2489" i="1" s="1"/>
  <c r="K2547" i="1"/>
  <c r="M5950" i="1"/>
  <c r="Q5852" i="1"/>
  <c r="M5874" i="1"/>
  <c r="M5792" i="1"/>
  <c r="M5733" i="1"/>
  <c r="Q5718" i="1"/>
  <c r="Q5586" i="1"/>
  <c r="M5608" i="1"/>
  <c r="M5687" i="1"/>
  <c r="Q5143" i="1"/>
  <c r="M5216" i="1"/>
  <c r="M5535" i="1"/>
  <c r="Q5043" i="1"/>
  <c r="M5126" i="1"/>
  <c r="M5060" i="1"/>
  <c r="M5021" i="1"/>
  <c r="Q4912" i="1"/>
  <c r="M4932" i="1"/>
  <c r="K4882" i="1"/>
  <c r="M4613" i="1" s="1"/>
  <c r="K4646" i="1"/>
  <c r="M4555" i="1"/>
  <c r="Q4275" i="1"/>
  <c r="M4316" i="1"/>
  <c r="M4051" i="1"/>
  <c r="M4217" i="1"/>
  <c r="Q4018" i="1"/>
  <c r="M3917" i="1"/>
  <c r="Q3898" i="1"/>
  <c r="M3986" i="1"/>
  <c r="M3790" i="1"/>
  <c r="Q3766" i="1"/>
  <c r="M3867" i="1"/>
  <c r="Q2352" i="1"/>
  <c r="M2370" i="1"/>
  <c r="M2435" i="1"/>
  <c r="Q11" i="1" l="1"/>
  <c r="M2330" i="1"/>
  <c r="M363" i="1"/>
  <c r="M3730" i="1"/>
  <c r="M3091" i="1"/>
  <c r="Q3008" i="1"/>
  <c r="M2547" i="1"/>
  <c r="Q2489" i="1"/>
  <c r="M2950" i="1"/>
  <c r="Q5874" i="1"/>
  <c r="Q5950" i="1"/>
  <c r="Q5792" i="1"/>
  <c r="Q5733" i="1"/>
  <c r="Q5687" i="1"/>
  <c r="Q5608" i="1"/>
  <c r="Q5535" i="1"/>
  <c r="Q5216" i="1"/>
  <c r="Q5126" i="1"/>
  <c r="Q5060" i="1"/>
  <c r="Q4932" i="1"/>
  <c r="Q5021" i="1"/>
  <c r="M4646" i="1"/>
  <c r="Q4613" i="1"/>
  <c r="M4882" i="1"/>
  <c r="Q4316" i="1"/>
  <c r="Q4555" i="1"/>
  <c r="Q4051" i="1"/>
  <c r="Q4217" i="1"/>
  <c r="Q3917" i="1"/>
  <c r="Q3986" i="1"/>
  <c r="Q3790" i="1"/>
  <c r="Q3867" i="1"/>
  <c r="Q2435" i="1"/>
  <c r="Q2370" i="1"/>
  <c r="Q2330" i="1" l="1"/>
  <c r="Q363" i="1"/>
  <c r="Q3730" i="1"/>
  <c r="Q3091" i="1"/>
  <c r="Q2950" i="1"/>
  <c r="Q2547" i="1"/>
  <c r="Q4882" i="1"/>
  <c r="Q46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kphillips</author>
    <author>Karyna Phillips</author>
  </authors>
  <commentList>
    <comment ref="A222" authorId="0" shapeId="0" xr:uid="{27233993-A82D-4384-9DB9-41CE5D6A3CD1}">
      <text>
        <r>
          <rPr>
            <b/>
            <sz val="8"/>
            <color indexed="81"/>
            <rFont val="Tahoma"/>
            <family val="2"/>
          </rPr>
          <t>kphillips:</t>
        </r>
        <r>
          <rPr>
            <sz val="8"/>
            <color indexed="81"/>
            <rFont val="Tahoma"/>
            <family val="2"/>
          </rPr>
          <t xml:space="preserve">
twice
</t>
        </r>
      </text>
    </comment>
    <comment ref="K5898" authorId="1" shapeId="0" xr:uid="{801ABE83-04D6-4B3E-8945-18EE2942F90F}">
      <text>
        <r>
          <rPr>
            <b/>
            <sz val="9"/>
            <color indexed="81"/>
            <rFont val="Tahoma"/>
            <family val="2"/>
          </rPr>
          <t>Karyna Phillips:</t>
        </r>
        <r>
          <rPr>
            <sz val="9"/>
            <color indexed="81"/>
            <rFont val="Tahoma"/>
            <family val="2"/>
          </rPr>
          <t xml:space="preserve">
Not in incode - per Lisa
</t>
        </r>
      </text>
    </comment>
  </commentList>
</comments>
</file>

<file path=xl/sharedStrings.xml><?xml version="1.0" encoding="utf-8"?>
<sst xmlns="http://schemas.openxmlformats.org/spreadsheetml/2006/main" count="3559" uniqueCount="2186">
  <si>
    <t>CITY OF BRADY</t>
  </si>
  <si>
    <t>BUDGET  REPORT</t>
  </si>
  <si>
    <t>FISCAL YEAR 2025 - 2026</t>
  </si>
  <si>
    <t>10 -GENERAL FUND</t>
  </si>
  <si>
    <t>(----- 2024-2025------)</t>
  </si>
  <si>
    <t>2025-2026</t>
  </si>
  <si>
    <t>2021-2022</t>
  </si>
  <si>
    <t>2022-2023</t>
  </si>
  <si>
    <t>2023-2024</t>
  </si>
  <si>
    <t>ORIGINAL</t>
  </si>
  <si>
    <t>PROJECTED</t>
  </si>
  <si>
    <t>APPROVED</t>
  </si>
  <si>
    <t>ACTUAL</t>
  </si>
  <si>
    <t>BUDGET</t>
  </si>
  <si>
    <t>BASE</t>
  </si>
  <si>
    <t>SUPPLEMENTAL</t>
  </si>
  <si>
    <t>BEGINNING FUND BALANCE &amp;</t>
  </si>
  <si>
    <t>NET WORKING CAPITAL</t>
  </si>
  <si>
    <t>REVENUES</t>
  </si>
  <si>
    <t>Property Taxes</t>
  </si>
  <si>
    <t>10-4-01-601.00 Property Taxes-Current</t>
  </si>
  <si>
    <t>10-4-01-602.00 Property Taxes-Delinquent</t>
  </si>
  <si>
    <t>10-4-01-603.00 Property Taxes-Penalties/Int</t>
  </si>
  <si>
    <t>10-4-01-604.00 Property Taxes-Sheriff Sale</t>
  </si>
  <si>
    <t>10-4-01-605.00 Payment in Lieu of Prop Tax</t>
  </si>
  <si>
    <t>TOTAL Propety Taxes</t>
  </si>
  <si>
    <t>Sales &amp; Other Taxes</t>
  </si>
  <si>
    <t>10-4-01-606.00 Sales Tax Receipts</t>
  </si>
  <si>
    <t>10-4-01-607.00 Franchise Tax Receipts</t>
  </si>
  <si>
    <t>10-4-01-608.00 Municipal Right of Way Fee</t>
  </si>
  <si>
    <t>10-4-01-609.00 Mixed Beverage Tax</t>
  </si>
  <si>
    <t>TOTAL Sales &amp; Other Taxes</t>
  </si>
  <si>
    <t>Licenses, Permits &amp; Fees</t>
  </si>
  <si>
    <t>10-4-01-650.00 Franchise Fees from Utilities</t>
  </si>
  <si>
    <t>10-4-01-813.00 Admin</t>
  </si>
  <si>
    <t>10-4-03-803.00 Credit Card  User Fees - PPM</t>
  </si>
  <si>
    <t>10-4-04-820.00 Council  - Filing fees</t>
  </si>
  <si>
    <t>10-4-07-648.00 Fire</t>
  </si>
  <si>
    <t>10-4-27-648.00 Animal Control</t>
  </si>
  <si>
    <t>10-4-45-648.00 Code Enforcement</t>
  </si>
  <si>
    <t>10-4-45-648.01  Sales Concessions</t>
  </si>
  <si>
    <t>10-4-27-627.00 Dog Pound Fees</t>
  </si>
  <si>
    <t>10-4-29-648.00 EMS</t>
  </si>
  <si>
    <t>10-4-45-649.00 Rezoning Fees</t>
  </si>
  <si>
    <t>10-4-45-650.00  Plat &amp; Street Closing Fees</t>
  </si>
  <si>
    <t>10-4-45-690.00  Property Lien Collections</t>
  </si>
  <si>
    <t>TOTAL License, Permits &amp; Fees</t>
  </si>
  <si>
    <t>Other Agencies</t>
  </si>
  <si>
    <t>10-4-01-622.00 County Subsidy  Admin</t>
  </si>
  <si>
    <t>10-4-03-622.00 County Subsidy Public Property</t>
  </si>
  <si>
    <t xml:space="preserve">10-4-07-622.00 County Subsidy  Fire </t>
  </si>
  <si>
    <t>10-4-08-622.00 County Subsidy Police</t>
  </si>
  <si>
    <t>10-4-09-622.00 County Subsidy EOC</t>
  </si>
  <si>
    <t>10-4-09-622.03 CARES Grant</t>
  </si>
  <si>
    <t>10-4-10-622.00 County Subsidy Communications</t>
  </si>
  <si>
    <t>10-4-29-622.00 County Subsidy EMS</t>
  </si>
  <si>
    <t>10-4-29-624.00 Hospital Subsidy EMS</t>
  </si>
  <si>
    <t>10-4-29-815.03  RAC Grant Program</t>
  </si>
  <si>
    <t>10-4-29-815.04 Ambulance Svc Supp Pay Program</t>
  </si>
  <si>
    <t>.</t>
  </si>
  <si>
    <t>10-4-08-650.00 Police Ed Subsidy</t>
  </si>
  <si>
    <t>10-4-08-652.00 Police Grants</t>
  </si>
  <si>
    <t>10-4-10-652.00 Communications Grants</t>
  </si>
  <si>
    <t>10-4-02-815.01  EDC Contribution - Land Lease</t>
  </si>
  <si>
    <t>10-4-01-815.01 EDC  Contribution Comm Services Admin</t>
  </si>
  <si>
    <t>10-4-13-815.01  EDC Contribution Civic Center</t>
  </si>
  <si>
    <t>10-4-44-815.01  EDC Contribution Financial Admin</t>
  </si>
  <si>
    <t>10-4-02-815.02 TX DOT  RAMP program</t>
  </si>
  <si>
    <t>10-4-02-815.03 CARES ACT Grant</t>
  </si>
  <si>
    <t>10-4-11-815.02   Intern Grant</t>
  </si>
  <si>
    <t>TOTAL Other Agencies</t>
  </si>
  <si>
    <t>Fines, Fees &amp; Warrents</t>
  </si>
  <si>
    <t>10-4-08-626.00 Accident Reports/Warrant Fees</t>
  </si>
  <si>
    <t>10-4-08-639.00 Drug Seizures</t>
  </si>
  <si>
    <t>10-4-08-653.00 Child Safety Fee</t>
  </si>
  <si>
    <t>10-4-17-631.00  Municipal Jury Fees</t>
  </si>
  <si>
    <t>10-4-17-632.00 Municipal Ct. Fines/Fees</t>
  </si>
  <si>
    <t>10-4-17-632.01 Municipal Ct. Security Fund</t>
  </si>
  <si>
    <t>10-4-17-632.02 Municipal Ct. Technology Fund</t>
  </si>
  <si>
    <t>10-4-17-633.00 Municipal Court - Truancy Fee</t>
  </si>
  <si>
    <t>10-4-17-635.00 Collection Agency Fees</t>
  </si>
  <si>
    <t>TOTAL Fines, Fees &amp; Warrents</t>
  </si>
  <si>
    <t>Charges for Services</t>
  </si>
  <si>
    <t>10-4-01-650.00 Franchise Fees</t>
  </si>
  <si>
    <t>10-4-01-651.00 Administrative Fees from Utilities</t>
  </si>
  <si>
    <t>10-4-01-661.00 Open Records Fees</t>
  </si>
  <si>
    <t>10-4-03-620.00 Open/Close Graves</t>
  </si>
  <si>
    <t>10-4-03-735.00 Brush Pick-Up</t>
  </si>
  <si>
    <t>10-4-06-623.00 Swimming Pool Fees</t>
  </si>
  <si>
    <t>10-4-07-617.00 Fire Services</t>
  </si>
  <si>
    <t>10-4-12-818.00 Bulk Trash Pick-Up</t>
  </si>
  <si>
    <t>10-4-29-634.00 EMS Services</t>
  </si>
  <si>
    <t>10-4-29-637.00 Ambulance Stand-By</t>
  </si>
  <si>
    <t>10-4-32-834.00 Deer Management Proceeds</t>
  </si>
  <si>
    <t>TOTAL Charges for Services</t>
  </si>
  <si>
    <t>Airport Charges for Services</t>
  </si>
  <si>
    <t xml:space="preserve">10-4-02-611.00 Hangar Rent </t>
  </si>
  <si>
    <t>10-4-02-611.01 Tee Hanger Rent</t>
  </si>
  <si>
    <t>10-4-02-614.00  Merchandise-Taxable</t>
  </si>
  <si>
    <t>10-4-02-618.00 Annual Land Lease</t>
  </si>
  <si>
    <t>10-4-02-640.00 Tie Down Fees</t>
  </si>
  <si>
    <t>10-4-02-645.00 Miscellaneous Sales</t>
  </si>
  <si>
    <t>10-4-02-646.00 100LL Retail Fuel Sales</t>
  </si>
  <si>
    <t>10-4-02-646.01 Jet A Retail Fuel Sales</t>
  </si>
  <si>
    <t>10-4-02-647.00 Military Fuel Sales</t>
  </si>
  <si>
    <t>TOTAL Airport Charges for Services</t>
  </si>
  <si>
    <t>Golf Charges for Services</t>
  </si>
  <si>
    <t>10-4-05-611.01 Range Ball Rentals</t>
  </si>
  <si>
    <t>10-4-05-611.02 Cart Shed Rentals</t>
  </si>
  <si>
    <t>10-4-05-611.03 Cart Rentals</t>
  </si>
  <si>
    <t>10-4-05-611.04 Golf Culb Rentals</t>
  </si>
  <si>
    <t>10-4-05-612.00 Daily Green Fees</t>
  </si>
  <si>
    <t>10-4-05-612.01 Annual Green Fees</t>
  </si>
  <si>
    <t>10-4-05-612.02 Trail Fees</t>
  </si>
  <si>
    <t>10-4-05-614.00  Concessions /Taxable</t>
  </si>
  <si>
    <t>10-4-05-614.01  Concessions / Nontaxable</t>
  </si>
  <si>
    <t>10-4-05-615.00 Merchandise/Contract Sales</t>
  </si>
  <si>
    <t>10-4-05-615.01 Commission on Contract Sales</t>
  </si>
  <si>
    <t>10-4-05-814.01 Tree Donations</t>
  </si>
  <si>
    <t>TOTAL Golf Charges for Services</t>
  </si>
  <si>
    <t>Lake Charges for Services</t>
  </si>
  <si>
    <t>10-4-32-610.00 Rental Deposits</t>
  </si>
  <si>
    <t>10-4-32-611.00 Rental Income</t>
  </si>
  <si>
    <t>10-4-32-611.05 Pavilion Rental</t>
  </si>
  <si>
    <t>10-4-32-611.06 Cabin Rental</t>
  </si>
  <si>
    <t>10-4-32-611.07 Cabana Rental</t>
  </si>
  <si>
    <t>10-4-32-611.08 RV Space Rental</t>
  </si>
  <si>
    <t>10-4-32-611.09 RV-Full  Space Rental</t>
  </si>
  <si>
    <t>10-4-32-611.10 RV/Trailer Rental</t>
  </si>
  <si>
    <t>10-4-32-611.11 Kayaks Rental</t>
  </si>
  <si>
    <t>10-4-32-614.00 Merchandise / Taxable</t>
  </si>
  <si>
    <t>10-4-32-614.01 Merchandise / NonTaxable</t>
  </si>
  <si>
    <t>10-4-32-640.00 Camping Fees</t>
  </si>
  <si>
    <t>10-4-32-640.01 Boat Dock Fees</t>
  </si>
  <si>
    <t>10-4-32-640.02 Boat Launch Fees</t>
  </si>
  <si>
    <t>10-4-32-640.04 Marina/Fishing Fees</t>
  </si>
  <si>
    <t>10-4-32-640.05 Gun Range Fees</t>
  </si>
  <si>
    <t>10-4-32-641.00 Lake Lot Leases</t>
  </si>
  <si>
    <t>10-4-32-661.00  Axis Deer Program</t>
  </si>
  <si>
    <t>10-4-03-803.00 Credit Card  User Fees - Lake</t>
  </si>
  <si>
    <t>10-4-32-899.01 Lake Lot Note Pmts Due</t>
  </si>
  <si>
    <t>10-4-32-899.02 Lake Pmt Penalty - Lake Lot N/R</t>
  </si>
  <si>
    <t>10-4-32-835.00 ATV Park</t>
  </si>
  <si>
    <t>10-4-32-835.01 ATV Park - RV Campsites</t>
  </si>
  <si>
    <t>TOTAL Lake Charges for Services</t>
  </si>
  <si>
    <t>Rents &amp; Leases</t>
  </si>
  <si>
    <t>10-4-01-611.00 Rental Income Admin</t>
  </si>
  <si>
    <t>10-4-01-613.00  Lease  Income Admin</t>
  </si>
  <si>
    <t>10-4-03-610.00 Park Pavillion Deposits</t>
  </si>
  <si>
    <t>10-4-03-611.00 Rental Income Public Property</t>
  </si>
  <si>
    <t>10-4-13-610.00 Civic Center Rental Deposits</t>
  </si>
  <si>
    <t>10-4-13-611.00 Rental Income Civic Center</t>
  </si>
  <si>
    <t>10-4-34-611.00 Rental Income GR White</t>
  </si>
  <si>
    <t>TOTAL Rents  &amp; Leases</t>
  </si>
  <si>
    <t>Interest Revenue</t>
  </si>
  <si>
    <t>10-4-01-898.00 Int Income Admin</t>
  </si>
  <si>
    <t>10-4-02-898.00 Int Income Airport</t>
  </si>
  <si>
    <t>10-4-03-898.00 Int Income Public Property</t>
  </si>
  <si>
    <t>10-4-05-898.00 Int Income Golf Course</t>
  </si>
  <si>
    <t xml:space="preserve">10-4-08-898.00 Int Income Police </t>
  </si>
  <si>
    <t xml:space="preserve">10-4-12-898.00 Int Income Street </t>
  </si>
  <si>
    <t>10-4-17-898.00 Int Income Municipal Court</t>
  </si>
  <si>
    <t>10-4-29-898.00 Int Income EMS</t>
  </si>
  <si>
    <t>TOTAL Interest Revenue</t>
  </si>
  <si>
    <t>Miscellaneous Revenue</t>
  </si>
  <si>
    <t>10-4-17-635.00 Collection Agency</t>
  </si>
  <si>
    <t xml:space="preserve">10-4-45-648.01 Sales Concessions             </t>
  </si>
  <si>
    <t xml:space="preserve">10-4-12-691.00 Street Surcharge             </t>
  </si>
  <si>
    <t>10-4-01-621.00 THF Housing Development Cort</t>
  </si>
  <si>
    <t>10-4-01-660.00 Misc Revenue Admin</t>
  </si>
  <si>
    <t>10-4-29-660.00 Misc Revenue EMS</t>
  </si>
  <si>
    <t>10-4-45-660.00 Misc Revenue Code</t>
  </si>
  <si>
    <t xml:space="preserve">10-4-05-808.00 Cash Long/Short Golf </t>
  </si>
  <si>
    <t>10-4-06-808.00 Cash Long/Short Swim Pool</t>
  </si>
  <si>
    <t>10-4-17-808.00 Cash Long/Short Municipal Court</t>
  </si>
  <si>
    <t xml:space="preserve">10-4-32-808.00 Cash Long/Short Lake </t>
  </si>
  <si>
    <t>10-4-32-808.01 Tips Lake</t>
  </si>
  <si>
    <t>10-4-01-814.00 Donation(s)  Admin</t>
  </si>
  <si>
    <t>10-4-02-814.00 Donation(s) Airport</t>
  </si>
  <si>
    <t>10-4-03-814.00 Donation(s) Public Property</t>
  </si>
  <si>
    <t>10-4-05-814.00 Donation(s) Golf Course</t>
  </si>
  <si>
    <t>10-4-07-814.00 Donations(s) Fire</t>
  </si>
  <si>
    <t xml:space="preserve">10-4-08-814.00 Donation(s) Police </t>
  </si>
  <si>
    <t>10-4-27-814.00 Donation(s) Animal Control</t>
  </si>
  <si>
    <t>10-4-17-814.00 Donation(s) Municipal Court</t>
  </si>
  <si>
    <t>10-4-13-814.00 Donation(s) Civic Center</t>
  </si>
  <si>
    <t>10-4-32-885.00 Donated Assets</t>
  </si>
  <si>
    <t>10-4-01-815.00 Reimb Expenses Admin</t>
  </si>
  <si>
    <t>10-4-02-815.00 Reimb Expenses Airport</t>
  </si>
  <si>
    <t>10-4-03-815.00 Reimb Expenses Pubic Property</t>
  </si>
  <si>
    <t>10-4-04-815.00 Reimb Expenses Council</t>
  </si>
  <si>
    <t>10-4-05-815.00 Reimb Expenses Golf Course</t>
  </si>
  <si>
    <t>10-4-06-815.00 Reimb Expenses Swimming Pool</t>
  </si>
  <si>
    <t>10-4-07-815.00 Reimb Expenses Fire</t>
  </si>
  <si>
    <t>10-4-08-815.00 Reimb Expenses Police</t>
  </si>
  <si>
    <t>10-4-09-815.00 Reimb Expenses EOC</t>
  </si>
  <si>
    <t>10-4-10-815.00 Reimb Expenses Communications</t>
  </si>
  <si>
    <t>10-4-12-815.00 Reimb Expenses Street</t>
  </si>
  <si>
    <t>10-4-13-815.00 Reimb Expenses Civic Center</t>
  </si>
  <si>
    <t>10-4-17-815.00 Reimb Expenses Municipal Court</t>
  </si>
  <si>
    <t>10-4-24-815.00 Reimb Expenses Repair Shop</t>
  </si>
  <si>
    <t>10-4-27-815.00 Reimb Expenses Animal Control</t>
  </si>
  <si>
    <t>10-4-29-815.00 Reimb Expenses EMS</t>
  </si>
  <si>
    <t xml:space="preserve">10-4-32-815.00 Reimb Expenses Lake </t>
  </si>
  <si>
    <t>10-4-34-815.00 Reimb Expenses GR White</t>
  </si>
  <si>
    <t>10-4-44-815.00 Reimb Expenses Financial Admin</t>
  </si>
  <si>
    <t>10-4-45-815.00 Reimb Expenses Bldg/Permits</t>
  </si>
  <si>
    <t>10-4-02-816.00 Bad Debt Recov. Airport</t>
  </si>
  <si>
    <t>10-4-03-816.00 Bad Debt Recov. Public Property</t>
  </si>
  <si>
    <t>10-4-05-816.00 Bad Debt Recov. Golf Course</t>
  </si>
  <si>
    <t>10-4-06-816.00 Bad Debt Recov. Swimming Pool</t>
  </si>
  <si>
    <t>10-4-13-816.00  Bad Debt Recov. Civic Center</t>
  </si>
  <si>
    <t>10-4-29-816.00 Bad Debt Recov.Animal Control</t>
  </si>
  <si>
    <t>10-4-29-816.00 Bad Debt Recov. EMS</t>
  </si>
  <si>
    <t>10-4-32-816.00 Bad Debt Recov. Lake Dept.</t>
  </si>
  <si>
    <t>10-4-45-816.00 Dad Debt Recov. Code Enf</t>
  </si>
  <si>
    <t>10-4-01-845.00 Vending Inc. Admin</t>
  </si>
  <si>
    <t>10-4-02-845.00 Vending Inc. Airport</t>
  </si>
  <si>
    <t>10-4-05-845.00 Vending Inc. Golf Course</t>
  </si>
  <si>
    <t>10-4-06-845.00 Consession - Taxable  Pool</t>
  </si>
  <si>
    <t>10-4-06-845.01  Consession - Non-taxable  Pool</t>
  </si>
  <si>
    <t>10-4-29-845.00 Vending Inc. EMS</t>
  </si>
  <si>
    <t>10-4-01-885.00 Donated Assets</t>
  </si>
  <si>
    <t>10-4-02-885.00 Donated Assets Airport</t>
  </si>
  <si>
    <t>10-4-07-885.00 Donated Assets</t>
  </si>
  <si>
    <t>10-4-12-885.00 Donated Assets</t>
  </si>
  <si>
    <t>10-4-17-885.00 Donated Assets</t>
  </si>
  <si>
    <t>10-4-29-885.00 Donated Assets</t>
  </si>
  <si>
    <t>10-4-44-885.00 Donated Assets</t>
  </si>
  <si>
    <t>10-4-03-621.00 Sale of Cemetery Lots</t>
  </si>
  <si>
    <t>10-4-02-806.00 Sale of Scrap Airport</t>
  </si>
  <si>
    <t>10-4-03-806.00 Sale of Scrap Public Property</t>
  </si>
  <si>
    <t>10-4-07-806.00 Sale of Scrap Fire Department</t>
  </si>
  <si>
    <t>10-4-02-806.00 Sale of Scrap Streets</t>
  </si>
  <si>
    <t>10-4-24-806.00 Sale of Scrap Repair Shop</t>
  </si>
  <si>
    <t>10-4-29-806.00 Sale of Scrap EMS</t>
  </si>
  <si>
    <t>10-4-32-806.00 Sale of Scrap Lake</t>
  </si>
  <si>
    <t>10-4-01-899.01  Sale of Land - Admin</t>
  </si>
  <si>
    <t>10-4-02-899.00 Sale of Fixed Assets- Airport</t>
  </si>
  <si>
    <t>10-4-03-899.00 Sale of Fixed Assets PPM</t>
  </si>
  <si>
    <t>10-4-05-899.00 Sale of Fixed Assets Golf</t>
  </si>
  <si>
    <t>10-4-07-899.00 Sale of Fixed Assets - Fire</t>
  </si>
  <si>
    <t>10-4-08-899.00 Sale of Fixed Assets - Police</t>
  </si>
  <si>
    <t>10-4-12-899.00 Sale of Fixed Assets Street</t>
  </si>
  <si>
    <t>10-4-27-899.00 Sale of Fixed Assets - Animal Conrol</t>
  </si>
  <si>
    <t>10-4-29-899.00 Sale of Fixed Assets</t>
  </si>
  <si>
    <t>10-4-29-899.00 Sale of Fixed Assets EMS</t>
  </si>
  <si>
    <t xml:space="preserve">10-4-32-899.00 Sale of Fixed Assets Lake </t>
  </si>
  <si>
    <t>10-4-34-899.00 Sale of Fixed Assets</t>
  </si>
  <si>
    <t>TOTAL Miscellaneous Revenue</t>
  </si>
  <si>
    <t>Other Sources</t>
  </si>
  <si>
    <t>10-4-01-690.00 Loan Proceeds</t>
  </si>
  <si>
    <t>10-4-02-690.00 Loan Proceeds Airport</t>
  </si>
  <si>
    <t>10-4-03-690.00 Loan Proceeds Public Property</t>
  </si>
  <si>
    <t>10-4-05-690.00 Loan Proceeds Golf Course</t>
  </si>
  <si>
    <t xml:space="preserve">10-4-07-690.00 Loan Proceeds Fire </t>
  </si>
  <si>
    <t>10-4-08-690.00 Loan Proceeds Police</t>
  </si>
  <si>
    <t>10-4-12-690.00 Loan Proceeds Street</t>
  </si>
  <si>
    <t>10-4-29-690.00 Loan Proceeds</t>
  </si>
  <si>
    <t>10-4-12-690.00  Loan Proceeds Street</t>
  </si>
  <si>
    <t>10-4-13-690.00 Loan Proceeds Civic Center</t>
  </si>
  <si>
    <t>10-4-29-690.00 Loan Proceeds EMS</t>
  </si>
  <si>
    <t xml:space="preserve">10-4-32-690.00 Loan Proceeds Lake </t>
  </si>
  <si>
    <t>10-4-45-690.00 Loan Proceeds Code Enforcement</t>
  </si>
  <si>
    <t>TOTAL Other Sources</t>
  </si>
  <si>
    <t>Operating Transfers</t>
  </si>
  <si>
    <t>10-4-01-910.00 Transfers-in</t>
  </si>
  <si>
    <t>10-4-01-910.22 Transfers-in from Electric</t>
  </si>
  <si>
    <t>10-4-01-910.23 Administrative fee  from Sewer</t>
  </si>
  <si>
    <t>10-4-01-910.30 Administrative fee from Water</t>
  </si>
  <si>
    <t>10-4-01-910.40 Transfers-in from Gas</t>
  </si>
  <si>
    <t>10-4-01-910.50  Transfers-in from Utility Support</t>
  </si>
  <si>
    <t>10-4-01-910.60 Transfers-in from Solid Waste</t>
  </si>
  <si>
    <t>10-4-01-910.80 Transfers-in from Special Revenue</t>
  </si>
  <si>
    <t xml:space="preserve">10-4-02-910.00 Transfers-in </t>
  </si>
  <si>
    <t>TOTAL Operating Transfers</t>
  </si>
  <si>
    <t>TOTAL REVENUES</t>
  </si>
  <si>
    <t>TOTAL AVAILABLE FUNDS</t>
  </si>
  <si>
    <t>1-ADMINISTRATIVE SERVICE</t>
  </si>
  <si>
    <t>EXPENDITURES</t>
  </si>
  <si>
    <t>Personnel</t>
  </si>
  <si>
    <t>10-5-01-101.00 Regular Pay</t>
  </si>
  <si>
    <t>10-5-01-102.00 Overtime Pay</t>
  </si>
  <si>
    <t>10-5-01-103.00 Certification Pay</t>
  </si>
  <si>
    <t>10-5-01-107.00 Car Allowance</t>
  </si>
  <si>
    <t>10-5-01-110.00 Hospital Insurance</t>
  </si>
  <si>
    <t>10-5-01-111.00 Municipal Retirement</t>
  </si>
  <si>
    <t>10-5-01-112.00 Worker's Comp Insurance</t>
  </si>
  <si>
    <t>10-5-01-113.00 Unemployment Insurance</t>
  </si>
  <si>
    <t>10-5-01-114.00 Payroll Taxes</t>
  </si>
  <si>
    <t>10-5-01-115.00 Penalties/ Interest</t>
  </si>
  <si>
    <t>TOTAL Personnel</t>
  </si>
  <si>
    <t>Contract Services</t>
  </si>
  <si>
    <t>10-5-01-201.00 Organ Dues/Fees</t>
  </si>
  <si>
    <t>10-5-01-202.00 Utilities</t>
  </si>
  <si>
    <t>10-5-01-203.00 Professional Fees</t>
  </si>
  <si>
    <t>10-5-01-203.01 Agency Fees</t>
  </si>
  <si>
    <t>10-5-01-204.00 Property/Liability Insurance</t>
  </si>
  <si>
    <t>10-5-01-207.00 Janitorial / Pest Services</t>
  </si>
  <si>
    <t>10-5-01-208.00 City Attorney</t>
  </si>
  <si>
    <t>10-5-01-208.01 Litigation</t>
  </si>
  <si>
    <t>10-5-01-209.00 Property Tax Coll Fees</t>
  </si>
  <si>
    <t>10-5-01-210.00 State Tax Coll Fees</t>
  </si>
  <si>
    <t>10-5-01-212.00 Rentals /Leases</t>
  </si>
  <si>
    <t>10-5-01-213.00 Contract Labor</t>
  </si>
  <si>
    <t>10-5-01-214.00 Internet Access Fee</t>
  </si>
  <si>
    <t>10-5-01-231.00 Record Retention</t>
  </si>
  <si>
    <t>10-5-01-232.00 Computer Software Maint</t>
  </si>
  <si>
    <t>10-5-01-233.00 Computer Hardware Maint</t>
  </si>
  <si>
    <t>10-5-01-235.00 380 Agreement pmt to EDC-B</t>
  </si>
  <si>
    <t>TOTAL Contract Services</t>
  </si>
  <si>
    <t>Supplies/Repair/Expenses</t>
  </si>
  <si>
    <t>10-5-01-301.00 Employee Expense</t>
  </si>
  <si>
    <t>10-5-01-301.01 Employee Appreciation</t>
  </si>
  <si>
    <t>10-5-01-301.02 Employee Training</t>
  </si>
  <si>
    <t>10-5-01-302.00 Supplies</t>
  </si>
  <si>
    <t>10-5-01-302.03 Postage</t>
  </si>
  <si>
    <t>10-5-01-303.00 Fuel</t>
  </si>
  <si>
    <t>10-5-01-304.00 Vehicles</t>
  </si>
  <si>
    <t>10-5-01-306.00 Buildings</t>
  </si>
  <si>
    <t>10-5-01-307.00 Office Equipment</t>
  </si>
  <si>
    <t>10-5-01-309.00 Small Equipment</t>
  </si>
  <si>
    <t>10-5-01-312.00 General</t>
  </si>
  <si>
    <t>10-5-01-313.00 Telephone/Cell/Alarm Sys</t>
  </si>
  <si>
    <t>10-5-01-314.00 Drug Testing</t>
  </si>
  <si>
    <t>10-5-01-314.01 Drug Testing Program</t>
  </si>
  <si>
    <t>10-5-01-315.00 Donations / Memorials</t>
  </si>
  <si>
    <t>10-5-01-317.00 Uniforms and Accessories</t>
  </si>
  <si>
    <t>10-5-01-380.00 Miscellaneous Expense</t>
  </si>
  <si>
    <t>10-5-01-390.00 Contingency</t>
  </si>
  <si>
    <t>10-5-01-392.00 Bad Debt Expense</t>
  </si>
  <si>
    <t>10-5-01-395.00 Disposal of Fixed Assets</t>
  </si>
  <si>
    <t>10-5-01-398.00 Interest Expense</t>
  </si>
  <si>
    <t>10-5-01-398.01 Principal Debt Requirement</t>
  </si>
  <si>
    <t>TOTAL Supplies/Repair/Expenses</t>
  </si>
  <si>
    <t>10-5-01-401.00 Capital Outlay-Projects</t>
  </si>
  <si>
    <t>10-5-01-402.00 Capital Outlay-Vehicles &amp; Equip</t>
  </si>
  <si>
    <t>TOTAL</t>
  </si>
  <si>
    <t>Other Uses</t>
  </si>
  <si>
    <t>10-5-01-910.11 Transfers-out to Gen Construction</t>
  </si>
  <si>
    <t>10-5-01-910.80 Transfers-out to Special Rev</t>
  </si>
  <si>
    <t>10-5-01-910.83Transfers-out to Special Porpose</t>
  </si>
  <si>
    <t>TOTAL Other Uses</t>
  </si>
  <si>
    <t>TOTAL 1-ADMINISTRATIVE SERVICE</t>
  </si>
  <si>
    <t>02-MUNICIPAL AIRPORT</t>
  </si>
  <si>
    <t>10-5-02-101.00 Regular Pay</t>
  </si>
  <si>
    <t>10-5-02-101.01 Commission on Fuel Sales</t>
  </si>
  <si>
    <t>10-5-02-102.00 Overtime Pay</t>
  </si>
  <si>
    <t>10-5-02-107.00 Car Allowance</t>
  </si>
  <si>
    <t>10-5-02-110.00 Hospital Insurance</t>
  </si>
  <si>
    <t>10-5-02-111.00 Municipal Retirement</t>
  </si>
  <si>
    <t>10-5-02-112.00 Worker's Comp Insurance</t>
  </si>
  <si>
    <t>10-5-02-113.00 Unemployment Insurance</t>
  </si>
  <si>
    <t>10-5-02-114.00 Payroll Taxes</t>
  </si>
  <si>
    <t>10-5-02-201.00 Organ Dues/Fees</t>
  </si>
  <si>
    <t>10-5-02-202.00 Utilities</t>
  </si>
  <si>
    <t>10-5-02-203.00 Professional Fees</t>
  </si>
  <si>
    <t>10-5-02-203.01 Agency Fees</t>
  </si>
  <si>
    <t>10-5-02-204.00 Property/Liability Insurance</t>
  </si>
  <si>
    <t>10-5-02-207.00 Janitorial / Pest Services</t>
  </si>
  <si>
    <t>10-5-02-208.00 City Attorney</t>
  </si>
  <si>
    <t>10-5-02-212.00 Rentals /Leases</t>
  </si>
  <si>
    <t>10-5-02-213.00 Contract Labor</t>
  </si>
  <si>
    <t>10-5-02-214.00 Internet Access Fee</t>
  </si>
  <si>
    <t>10-5-02-232.00 Computer Software Maint</t>
  </si>
  <si>
    <t>10-5-02-233.00 Computer Hardware Maint</t>
  </si>
  <si>
    <t>10-5-02-235.00 EDC Hangar Rent</t>
  </si>
  <si>
    <t>10-5-02-301.00 Employee Expense</t>
  </si>
  <si>
    <t>10-5-02-301.02 Employee Training</t>
  </si>
  <si>
    <t>10-5-02-302.00 Supplies</t>
  </si>
  <si>
    <t>10-5-02-303.00 Fuel</t>
  </si>
  <si>
    <t>10-5-02-303.02 Purchased 100LLFuel for Resale</t>
  </si>
  <si>
    <t>10-5-02-303.03 Purchased JetA Fuel for Resale</t>
  </si>
  <si>
    <t xml:space="preserve">10-5-02-303.04 IRS Fuel Tax Refund           </t>
  </si>
  <si>
    <t>10-5-02-304.00 Vehicles</t>
  </si>
  <si>
    <t>10-5-02-305.00 Communication Equip</t>
  </si>
  <si>
    <t>10-5-02-306.00 Buildings</t>
  </si>
  <si>
    <t>10-5-02-307.00 Office Equipment</t>
  </si>
  <si>
    <t>10-5-02-309.00 Small Equipment</t>
  </si>
  <si>
    <t>10-5-02-310.00 Other Mobile Equip</t>
  </si>
  <si>
    <t>10-5-02-311.00 Fuel Farm</t>
  </si>
  <si>
    <t>10-5-02-312.00 General</t>
  </si>
  <si>
    <t>10-5-02-313.00 Telephone/Cell/Alarm Sys</t>
  </si>
  <si>
    <t>10-5-02-314.00 Drug Testing</t>
  </si>
  <si>
    <t>10-5-02-315.00 Donations / Memorials</t>
  </si>
  <si>
    <t>10-5-02-316.00 Chemicals</t>
  </si>
  <si>
    <t>10-5-02-317.00 Uniforms and Accessories</t>
  </si>
  <si>
    <t>10-5-02-319.00 Credit Card Fees</t>
  </si>
  <si>
    <t>10-5-02-333.00 Purchased Merch for Resale</t>
  </si>
  <si>
    <t>10-5-02-392.00 Bad Debt Expense</t>
  </si>
  <si>
    <t>10-5-02-398.00 Interest Expense</t>
  </si>
  <si>
    <t>10-5-02-398.01 Principal Debt Requirements</t>
  </si>
  <si>
    <t>10-5-02-401.00 Capital Outlay-Projects</t>
  </si>
  <si>
    <t>10-5-02-402.00 Capital Outlay -Vehicles &amp; Equip</t>
  </si>
  <si>
    <t>10-5-02-403.00 RAMP Grant Project(s)</t>
  </si>
  <si>
    <t xml:space="preserve">10-5-02-910.00 Transfers-out </t>
  </si>
  <si>
    <t>TOTAL 02-MUNICIPAL AIRPORT</t>
  </si>
  <si>
    <t>03-PUBLIC PROPERTY MAINT</t>
  </si>
  <si>
    <t>10-5-03-101.00 Regular Pay</t>
  </si>
  <si>
    <t>10-5-03-102.00 Overtime Pay</t>
  </si>
  <si>
    <t>10-5-03-103.00 Certification Pay</t>
  </si>
  <si>
    <t>10-5-03-106.00 Stand-by Pay</t>
  </si>
  <si>
    <t>10-5-03-110.00 Hospital Insurance</t>
  </si>
  <si>
    <t>10-5-03-111.00 Municipal Retirement</t>
  </si>
  <si>
    <t>10-5-03-112.00 Worker's Comp Insurance</t>
  </si>
  <si>
    <t>10-5-03-113.00 Unemployment Insurance</t>
  </si>
  <si>
    <t>10-5-03-114.00 Payroll Taxes</t>
  </si>
  <si>
    <t>10-5-03-201.00 Organ Dues/Fees</t>
  </si>
  <si>
    <t>10-5-03-202.00 Utilities</t>
  </si>
  <si>
    <t>10-5-03-203.00 Professional Fees</t>
  </si>
  <si>
    <t>10-5-03-204.00 Property/Liability Insurance</t>
  </si>
  <si>
    <t>10-5-03-207.00 Janitorial / Pest Services</t>
  </si>
  <si>
    <t>10-5-03-208.00 Attorney Fees</t>
  </si>
  <si>
    <t>10-5-03-212.00 Rentals /Leases</t>
  </si>
  <si>
    <t>10-5-03-213.00 Contract Labor</t>
  </si>
  <si>
    <t>10-5-03-230.00  Facility Deposit Refunds</t>
  </si>
  <si>
    <t>10-5-03-230.01  Facility Cemetery Plots Refunds</t>
  </si>
  <si>
    <t>10-5-03-232.00 Computer Software Maint</t>
  </si>
  <si>
    <t>10-5-03-233.00 Computer Hardware Maint</t>
  </si>
  <si>
    <t>10-5-03-301.00 Employee Expense</t>
  </si>
  <si>
    <t>10-5-03-301.02 Employee Training</t>
  </si>
  <si>
    <t>10-5-03-302.00 Supplies</t>
  </si>
  <si>
    <t>10-5-03-303.00 Fuel</t>
  </si>
  <si>
    <t>10-5-03-304.00 Vehicles</t>
  </si>
  <si>
    <t>10-5-03-305.00 Communication Equip</t>
  </si>
  <si>
    <t>10-5-03-306.00 Buildings</t>
  </si>
  <si>
    <t>10-5-03-307.00 Office Equipment</t>
  </si>
  <si>
    <t>10-5-03-308.00 Heavy Rolling Stock</t>
  </si>
  <si>
    <t>10-5-03-309.00 Small Equipment</t>
  </si>
  <si>
    <t>10-5-03-312.00 General</t>
  </si>
  <si>
    <t>10-5-03-313.00 Telephone/Cell/Alarm Sys</t>
  </si>
  <si>
    <t>10-5-03-314.00 Drug Testing</t>
  </si>
  <si>
    <t>10-5-03-316.00 Chemicals</t>
  </si>
  <si>
    <t>10-5-03-317.00 Uniforms and Accessories</t>
  </si>
  <si>
    <t>10-5-03-319.00 Credit Card Fees</t>
  </si>
  <si>
    <t>10-5-03-392.00 Bad Debt Expense</t>
  </si>
  <si>
    <t>10-5-03-398.00 Interest Expense</t>
  </si>
  <si>
    <t>10-5-03-398.01 Principal Debt Service</t>
  </si>
  <si>
    <t>10-5-03-401.00 Capital Outlay Projects</t>
  </si>
  <si>
    <t>10-5-03-402.00 Capital Outlay  Vehicles &amp; Equip</t>
  </si>
  <si>
    <t xml:space="preserve">10-5-03-910.00 Transfers-out </t>
  </si>
  <si>
    <t>TOTAL 03-PUBLIC PROPERTY MAINT</t>
  </si>
  <si>
    <t>04-MAYOR AND COUNCIL</t>
  </si>
  <si>
    <t>10-5-04-101.00 Regular Pay</t>
  </si>
  <si>
    <t>10-5-04-110.00 Hospital Insurance</t>
  </si>
  <si>
    <t>10-5-04-111.00 Municipal Retirement</t>
  </si>
  <si>
    <t>10-5-04-112.00 Worker's Comp Insurance</t>
  </si>
  <si>
    <t>10-5-04-113.00 Unemployement Insurance</t>
  </si>
  <si>
    <t>10-5-04-114.00 Payroll Taxes</t>
  </si>
  <si>
    <t>10-5-04-201.00 Organ Dues/Fees</t>
  </si>
  <si>
    <t>10-5-04-203.00 Professional Fees</t>
  </si>
  <si>
    <t>10-5-04-203.01 Agency Fees</t>
  </si>
  <si>
    <t>10-5-04-204.00 Property/Liability Insurance</t>
  </si>
  <si>
    <t>10-5-04-207.00 Janitorial / Pest Services</t>
  </si>
  <si>
    <t>10-5-04-208.00 City Attorney</t>
  </si>
  <si>
    <t>10-5-04-232.00  Computer Software Maint</t>
  </si>
  <si>
    <t>10-5-04-233.00 Computer Hardware Maint</t>
  </si>
  <si>
    <t>10-5-04-301.00 Employee Expense</t>
  </si>
  <si>
    <t>10-5-04-301.02 Employee Training</t>
  </si>
  <si>
    <t>10-5-04-302.00 Supplies</t>
  </si>
  <si>
    <t>10-5-04-312.00 General</t>
  </si>
  <si>
    <t>10-5-04-313.00 Telephone/Cell/Alarm Sys</t>
  </si>
  <si>
    <t>10-5-04-315.00 Donations / Memorials</t>
  </si>
  <si>
    <t>10-5-04-322.00 Election/Agenda Expenses</t>
  </si>
  <si>
    <t>10-5-04-401.00 Capital Outlay Projects</t>
  </si>
  <si>
    <t>10-5-04-402.00 Capital Outlay  Vehicles &amp; Equip</t>
  </si>
  <si>
    <t>TOTAL 04-MAYOR AND COUNCIL</t>
  </si>
  <si>
    <t>05-GOLF COURSE</t>
  </si>
  <si>
    <t>10-5-05-101.00 Regular Pay</t>
  </si>
  <si>
    <t>10-5-05-102.00 Overtime Pay</t>
  </si>
  <si>
    <t>10-5-05-107.00  Car Allowance</t>
  </si>
  <si>
    <t>10-5-05-110.00 Hospital Insurance</t>
  </si>
  <si>
    <t>10-5-05-111.00 Municipal Retirement</t>
  </si>
  <si>
    <t>10-5-05-112.00 Worker's Comp Insurance</t>
  </si>
  <si>
    <t>10-5-05-113.00 Unemployment Insurance</t>
  </si>
  <si>
    <t>10-5-05-114.00 Payroll Taxes</t>
  </si>
  <si>
    <t>10-5-05-201.00 Organ Dues/Fees</t>
  </si>
  <si>
    <t>10-5-05-202.00 Utilities</t>
  </si>
  <si>
    <t>10-5-05-203.00 Professional Fees</t>
  </si>
  <si>
    <t>10-5-05-203.01 Agency Fees</t>
  </si>
  <si>
    <t>10-5-05-204.00 Property/Liability Insurance</t>
  </si>
  <si>
    <t>10-5-05-207.00 Janitorial / Pest Services</t>
  </si>
  <si>
    <t>10-5-05-208.00 City Attorney</t>
  </si>
  <si>
    <t>10-5-05-212.00 Rentals /Leases</t>
  </si>
  <si>
    <t>10-5-05-213.00 Contract Labor</t>
  </si>
  <si>
    <t>10-5-05-214.00 Internet Access Fee</t>
  </si>
  <si>
    <t>10-5-05-215.00 Contract Merchandise</t>
  </si>
  <si>
    <t>10-5-05-232.00 Computer Software Maint</t>
  </si>
  <si>
    <t>10-5-05-233.00 Computer Hardware Maint</t>
  </si>
  <si>
    <t>10-5-05-242.00 Waste Disposal Fees</t>
  </si>
  <si>
    <t>10-5-05-301.00 Employee Expense</t>
  </si>
  <si>
    <t>10-5-05-301.02 Employee Training</t>
  </si>
  <si>
    <t>10-5-05-302.00 Supplies</t>
  </si>
  <si>
    <t>10-5-05-302.04 Supplies - Tournament</t>
  </si>
  <si>
    <t>10-5-05-302.05 Supplies - Flowers/Garden</t>
  </si>
  <si>
    <t>10-5-05-303.00 Fuel</t>
  </si>
  <si>
    <t>10-5-05-304.00  Vehicles</t>
  </si>
  <si>
    <t>10-5-05-305.00 Communication Equip</t>
  </si>
  <si>
    <t>10-5-05-306.00 Buildings</t>
  </si>
  <si>
    <t>10-5-05-307.00 Office Equipment</t>
  </si>
  <si>
    <t>10-5-05-309.00 Small Equipment</t>
  </si>
  <si>
    <t>10-5-05-311.01  Irrigation System</t>
  </si>
  <si>
    <t>10-5-05-312.00 General</t>
  </si>
  <si>
    <t>10-5-05-313.00 Telephone/Cell/Alarm Sys</t>
  </si>
  <si>
    <t>10-5-05-314.00 Drug Testing</t>
  </si>
  <si>
    <t>10-5-05-315.00  Donations / Memorials</t>
  </si>
  <si>
    <t>10-5-05-316.00 Chemicals</t>
  </si>
  <si>
    <t>10-5-05-316.01 Fertilization</t>
  </si>
  <si>
    <t>10-5-05-316.02 Topdress / Aerification</t>
  </si>
  <si>
    <t>10-5-05-317.00  Uniform &amp; Accessories</t>
  </si>
  <si>
    <t>10-5-05-319.00 Credit Card Fees</t>
  </si>
  <si>
    <t>10-5-05-333.00 Purchased Consessions for Resale</t>
  </si>
  <si>
    <t>10-5-05-392.00 Bad Debt Expense</t>
  </si>
  <si>
    <t>10-5-05-398.00 Interest Expense</t>
  </si>
  <si>
    <t>10-5-05-398.01 Principal Debt Requirements</t>
  </si>
  <si>
    <t>10-5-05-401.00 Capital Outlay-Projects</t>
  </si>
  <si>
    <t>10-5-05-402.00 Capital Outlay -Vehicles &amp; Equip</t>
  </si>
  <si>
    <t>TOTAL 05-GOLF COURSE</t>
  </si>
  <si>
    <t>06-SWIMMING POOL</t>
  </si>
  <si>
    <t>10-5-06-101.00 Regular Pay</t>
  </si>
  <si>
    <t>10-5-06-102.00 Overtime Pay</t>
  </si>
  <si>
    <t>10-5-06-110.00 Hospital Insurance</t>
  </si>
  <si>
    <t>10-5-06-111.00 Municipal Retirement</t>
  </si>
  <si>
    <t>10-5-06-112.00 Worker's Comp Insurance</t>
  </si>
  <si>
    <t>10-5-06-113.00 Unemployment Insurance</t>
  </si>
  <si>
    <t>10-5-06-114.00 Payroll Taxes</t>
  </si>
  <si>
    <t>10-5-06-201.00 Organ Dues/Fees</t>
  </si>
  <si>
    <t>10-5-06-202.00 Utilities</t>
  </si>
  <si>
    <t>10-5-06-203.00 Professional Fees</t>
  </si>
  <si>
    <t>10-5-06-204.00 Property/Liability Insurance</t>
  </si>
  <si>
    <t>10-5-06-207.00 Janitorial / Pest Services</t>
  </si>
  <si>
    <t>10-5-06-213.00 Contract Labor</t>
  </si>
  <si>
    <t>10-5-06-301.00 Employee Expense</t>
  </si>
  <si>
    <t>10-5-06-301.02 Employee Training</t>
  </si>
  <si>
    <t>10-5-06-302.00 Supplies</t>
  </si>
  <si>
    <t>10-5-06-303.00 Fuel</t>
  </si>
  <si>
    <t>10-5-06-306.00 Buildings</t>
  </si>
  <si>
    <t>10-5-06-309.00 Small Equipment</t>
  </si>
  <si>
    <t>10-5-06-312.00 General</t>
  </si>
  <si>
    <t>10-5-06-313.00 Telephone/Cell/Alarm Sys</t>
  </si>
  <si>
    <t>10-5-06-314.00 Drug Testing</t>
  </si>
  <si>
    <t>10-5-06-315.00 Donations / Memorials</t>
  </si>
  <si>
    <t>10-5-06-316.00 Chemicals</t>
  </si>
  <si>
    <t>10-5-06-317.00 Uniforms and Accessories</t>
  </si>
  <si>
    <t>10-5-06-333.00 Purch Merch for Resale</t>
  </si>
  <si>
    <t>10-5-06-392.00 Bad Debt Expense</t>
  </si>
  <si>
    <t>10-5-06-401.00 Capital Outlay-Projects</t>
  </si>
  <si>
    <t>10-5-06-402.00 Capital Outlay -Vehicles &amp; Equip</t>
  </si>
  <si>
    <t>TOTAL 06-SWIMMING POOL</t>
  </si>
  <si>
    <t xml:space="preserve">07-FIRE </t>
  </si>
  <si>
    <t>10-5-07-101.00 Regular Pay</t>
  </si>
  <si>
    <t>10-5-07-102.00 Overtime Pay</t>
  </si>
  <si>
    <t>10-5-07-103.00 Certification  Pay</t>
  </si>
  <si>
    <t>10-5-07-106.00 Stand-by Pay</t>
  </si>
  <si>
    <t>10-5-07-110.00 Hospital Insurance</t>
  </si>
  <si>
    <t>10-5-07-111.00 Municipal Retirement</t>
  </si>
  <si>
    <t>10-5-07-112.00 Worker's Comp Insurance</t>
  </si>
  <si>
    <t>10-5-07-113.00 Unemployment Insurance</t>
  </si>
  <si>
    <t>10-5-07-114.00 Payroll Taxes</t>
  </si>
  <si>
    <t>10-5-07-201.00 Organ Dues/Fees</t>
  </si>
  <si>
    <t>10-5-07-202.00 Utilities</t>
  </si>
  <si>
    <t>10-5-07-203.00 Professional Fees</t>
  </si>
  <si>
    <t>10-5-07-203.01 Agency Fees</t>
  </si>
  <si>
    <t>10-5-07-204.00 Property/Liability Insurance</t>
  </si>
  <si>
    <t>10-5-07-205.00 Commission Billing Service</t>
  </si>
  <si>
    <t>10-5-07-207.00 Janitorial / Pest Services</t>
  </si>
  <si>
    <t>10-5-07-208.00 City Attorney</t>
  </si>
  <si>
    <t>10-5-07-212.00 Rentals /Leases</t>
  </si>
  <si>
    <t>10-5-07-213.00 Contract Labor</t>
  </si>
  <si>
    <t>10-5-07-214.00 Internet Access Fee</t>
  </si>
  <si>
    <t>10-5-07-215.00 Volunteer Maintenance Fund</t>
  </si>
  <si>
    <t>10-5-07-215.01 Volunteer Pension Fund</t>
  </si>
  <si>
    <t>10-5-07-232.00 Computer Software Maint</t>
  </si>
  <si>
    <t>10-5-07-233.00 Computer Hardware Maint</t>
  </si>
  <si>
    <t>10-5-07-242.00 Waste/Hazmat Disposal Fees</t>
  </si>
  <si>
    <t>10-5-07-301.00 Employee Expense</t>
  </si>
  <si>
    <t>10-5-07-301.02 Employee Training</t>
  </si>
  <si>
    <t>10-5-07-302.00 Supplies</t>
  </si>
  <si>
    <t>10-5-07-303.00 Fuel</t>
  </si>
  <si>
    <t>10-5-07-304.00 Vehicles</t>
  </si>
  <si>
    <t>10-5-07-305.00 Communication Equip</t>
  </si>
  <si>
    <t>10-5-07-306.00 Buildings</t>
  </si>
  <si>
    <t>10-5-07-307.00 Office Equipment</t>
  </si>
  <si>
    <t>10-5-07-309.00 Small Equipment</t>
  </si>
  <si>
    <t>10-5-07-310.00 Other Mobile Equip</t>
  </si>
  <si>
    <t>10-5-07-312.00 General</t>
  </si>
  <si>
    <t>10-5-07-313.00 Telephone/Cell/Alarm Sys</t>
  </si>
  <si>
    <t>10-5-07-314.00 Drug Testing</t>
  </si>
  <si>
    <t>10-5-07-315.00 Donations / Memorials</t>
  </si>
  <si>
    <t>10-5-07-316.00 Chemicals</t>
  </si>
  <si>
    <t>10-5-07-317.00 Uniforms and Accessories</t>
  </si>
  <si>
    <t>10-5-07-318.00 Laboratory Testing</t>
  </si>
  <si>
    <t>10-5-07-392.00 Bad Debt Expense</t>
  </si>
  <si>
    <t>10-5-07-398.00 Interest Expense</t>
  </si>
  <si>
    <t>10-5-07-398.01 Principal Debt Requirements</t>
  </si>
  <si>
    <t>10-5-07-401.00 Capital Outlay-Projects</t>
  </si>
  <si>
    <t>10-5-07-402.00 Capital Outlay -Vehicles &amp; Equip</t>
  </si>
  <si>
    <t xml:space="preserve">TOTAL 07-FIRE </t>
  </si>
  <si>
    <t xml:space="preserve">08-POLICE </t>
  </si>
  <si>
    <t>10-5-08-101.00 Regular Pay</t>
  </si>
  <si>
    <t>10-5-08-102.00 Overtime Pay</t>
  </si>
  <si>
    <t>10-5-08-103.00 Certification Pay</t>
  </si>
  <si>
    <t>10-5-08-106.00 Stand-by Pay</t>
  </si>
  <si>
    <t>10-5-08-110.00 Hospital Insurance</t>
  </si>
  <si>
    <t>10-5-08-111.00 Municipal Retirement</t>
  </si>
  <si>
    <t>10-5-08-112.00 Worker's Comp Insurance</t>
  </si>
  <si>
    <t>10-5-08-113.00 Unemployment Insurance</t>
  </si>
  <si>
    <t>10-5-08-114.00 Payroll Taxes</t>
  </si>
  <si>
    <t>10-5-08-201.00 Organ Dues/Fees</t>
  </si>
  <si>
    <t>10-5-08-202.00 Utilities</t>
  </si>
  <si>
    <t>10-5-08-203.00 Professional Fees</t>
  </si>
  <si>
    <t>10-5-08-203.01 Agency Fees</t>
  </si>
  <si>
    <t>10-5-08-204.00 Property/Liability Insurance</t>
  </si>
  <si>
    <t>10-5-08-207.00 Janitorial / Pest Services</t>
  </si>
  <si>
    <t>10-5-08-208.00 City Attorney</t>
  </si>
  <si>
    <t>10-5-08-212.00 Rentals /Leases</t>
  </si>
  <si>
    <t>10-5-08-213.00 Contract Labor</t>
  </si>
  <si>
    <t>10-5-08-214.00 Internet Access Fee</t>
  </si>
  <si>
    <t>10-5-08-216.00 Jail Cost</t>
  </si>
  <si>
    <t>10-5-08-217.00 Drug Enforcement Program</t>
  </si>
  <si>
    <t>10-5-08-232.00 Computer Software Maint</t>
  </si>
  <si>
    <t>10-5-08-233.00 Computer Hardware Maint</t>
  </si>
  <si>
    <t>10-5-08-301.00 Employee Expense</t>
  </si>
  <si>
    <t>10-5-08-301.02 Employee Training</t>
  </si>
  <si>
    <t>10-5-08-302.00 Supplies</t>
  </si>
  <si>
    <t>10-5-08-303.00 Fuel</t>
  </si>
  <si>
    <t>10-5-08-304.00 Vehicles</t>
  </si>
  <si>
    <t>10-5-08-305.00 Communication Equip</t>
  </si>
  <si>
    <t>10-5-08-306.00 Buildings</t>
  </si>
  <si>
    <t>10-5-08-307.00 Office Equipment</t>
  </si>
  <si>
    <t>10-5-08-309.00 Small Equipment</t>
  </si>
  <si>
    <t>10-5-08-312.00 General</t>
  </si>
  <si>
    <t>10-5-08-313.00 Telephone/Cell/Alarm Sys</t>
  </si>
  <si>
    <t>10-5-08-314.00 Drug Testing</t>
  </si>
  <si>
    <t>10-5-08-315.00 Donations / Memorials</t>
  </si>
  <si>
    <t>10-5-08-317.00 Uniforms and Accessories</t>
  </si>
  <si>
    <t>10-5-08-327.00 K-9 Expense</t>
  </si>
  <si>
    <t>10-5-08-350.00 Police Ed Subsidy</t>
  </si>
  <si>
    <t>10-5-08-351.00 Drug Enforcement Program</t>
  </si>
  <si>
    <t>10-5-08-355.00 Emergency Management Program</t>
  </si>
  <si>
    <t>10-5-08-392.00 Bad Debt Expense</t>
  </si>
  <si>
    <t>10-5-08-398.00 Interest Expense</t>
  </si>
  <si>
    <t>10-5-08-398.01 Principal Debt Requirements</t>
  </si>
  <si>
    <t>10-5-08-401.00 Capital Outlay-Projects</t>
  </si>
  <si>
    <t>10-5-08-402.00 Capital Outlay -Vehicles &amp; Equip</t>
  </si>
  <si>
    <t xml:space="preserve">TOTAL 08-POLICE </t>
  </si>
  <si>
    <t>09-EMERGENCY MANAGEMENT</t>
  </si>
  <si>
    <t>10-5-09-101.00 Regular Pay</t>
  </si>
  <si>
    <t>10-5-09-102.00 Overtime Pay</t>
  </si>
  <si>
    <t>10-5-09-110.00 Hospital Insurance</t>
  </si>
  <si>
    <t>10-5-09-111.00 Municipal Retirement</t>
  </si>
  <si>
    <t>10-5-09-112.00 Workers Comp Insurance</t>
  </si>
  <si>
    <t>10-5-09-113.00 Unemployment Insurance</t>
  </si>
  <si>
    <t>10-5-09-114.00 Payroll Taxes</t>
  </si>
  <si>
    <t>10-5-09-201.00 Ogan Dues/Fees</t>
  </si>
  <si>
    <t>10-5-09-202.00 Utilities</t>
  </si>
  <si>
    <t>10-5-09-203.00 Professional Fees</t>
  </si>
  <si>
    <t>10-5-09-203.01 Agency Fees</t>
  </si>
  <si>
    <t>10-5-09-207.00 Janitorial / Pest Services</t>
  </si>
  <si>
    <t>10-5-09-212.00 Rentals / Leases</t>
  </si>
  <si>
    <t>10-5-09-214.00 Internet Access Fee</t>
  </si>
  <si>
    <t>10-5-09-232.00 Computer Software Maint</t>
  </si>
  <si>
    <t>10-5-09-233.00 Computer Hardware Maint</t>
  </si>
  <si>
    <t>10-5-09-250.00 Flood Plain Management</t>
  </si>
  <si>
    <t>10-5-09-301.00 Employee Expense</t>
  </si>
  <si>
    <t>10-5-09-301.02 Employee Training</t>
  </si>
  <si>
    <t>10-5-09-302.00 Supplies</t>
  </si>
  <si>
    <t>10-5-09-305.00 Communication Equip</t>
  </si>
  <si>
    <t>10-5-09-306.00 Buildings</t>
  </si>
  <si>
    <t>10-5-09-307.00 Office Equipment</t>
  </si>
  <si>
    <t>10-5-09-311.00  COVID-19 Event</t>
  </si>
  <si>
    <t>10-5-09-312.00 Generator Maintenance</t>
  </si>
  <si>
    <t>10-5-09-313.00 Telephone/Cell/Alarm Sys</t>
  </si>
  <si>
    <t>10-5-09-314.00 Drug Testing</t>
  </si>
  <si>
    <t>10-5-09-317.00 Uniforms and Accessories</t>
  </si>
  <si>
    <t>10-5-09-392.00  Bad Debt Expense</t>
  </si>
  <si>
    <t>10-5-09-398.00 Interest Expense</t>
  </si>
  <si>
    <t>10-5-09-401.00 Capital Outlay-Projects</t>
  </si>
  <si>
    <t>10-5-09-402.00 Capital Outlay -Vehicles &amp; Equip</t>
  </si>
  <si>
    <t>TOTAL 09-EMERGENCY MANAGEMENT</t>
  </si>
  <si>
    <t>10-COMMUNICATIONS</t>
  </si>
  <si>
    <t>(HISTORY ONLY)</t>
  </si>
  <si>
    <t>10-5-10-101.00 Regular Payroll</t>
  </si>
  <si>
    <t>10-5-10-102.00 Overtime</t>
  </si>
  <si>
    <t>10-5-10-103.00 Certification Pay</t>
  </si>
  <si>
    <t>10-5-10-106.00 Stand-by Pay</t>
  </si>
  <si>
    <t>10-5-10-110.00 Hospital Insurance</t>
  </si>
  <si>
    <t>10-5-10-111.00 Municipal Retirement</t>
  </si>
  <si>
    <t>10-5-10-112.00 Worker's Comp Insurance</t>
  </si>
  <si>
    <t>10-5-10-113.00 Unemployment Insurance</t>
  </si>
  <si>
    <t>10-5-10-114.00 Payroll Taxes</t>
  </si>
  <si>
    <t>10-5-10-201.00 Organ Dues/Fees</t>
  </si>
  <si>
    <t>10-5-10-212.00 Rentals /Leases</t>
  </si>
  <si>
    <t>10-5-10-232.00 Computer Software Maint</t>
  </si>
  <si>
    <t>10-5-10-233.00 Computer Hardware Maint</t>
  </si>
  <si>
    <t>10-5-10-301.00 Employee Expense</t>
  </si>
  <si>
    <t>10-5-10-301.02 Employee Training</t>
  </si>
  <si>
    <t>10-5-10-302.00 Supplies</t>
  </si>
  <si>
    <t>10-5-10-305.00 Communication Equip</t>
  </si>
  <si>
    <t>10-5-10-307.00 Office Equipment</t>
  </si>
  <si>
    <t>10-5-10-313.00 Telephones/Cell/Alarms</t>
  </si>
  <si>
    <t>10-5-10-314.00 Drug Testing</t>
  </si>
  <si>
    <t>10-5-10-317.00 Uniforms</t>
  </si>
  <si>
    <t>10-5-10-401.00 Capital Outlay-Projects</t>
  </si>
  <si>
    <t>10-5-10-402.00 Capital Outlay -Vehicles &amp; Equip</t>
  </si>
  <si>
    <t>TOTAL 10-COMMUNICATIONS</t>
  </si>
  <si>
    <t>11-COMMUNITY SERVICES ADMIN</t>
  </si>
  <si>
    <t>10-5-11-101.00 Regular Payroll</t>
  </si>
  <si>
    <t>10-5-11-102.00 Overtime</t>
  </si>
  <si>
    <t>10-5-11-107.00 Car Allowance</t>
  </si>
  <si>
    <t>10-5-11-110.00 Hospital Insurance</t>
  </si>
  <si>
    <t>10-5-11-111.00 Municipal Retirement</t>
  </si>
  <si>
    <t>10-5-11-112.00 Worker's Comp Insurance</t>
  </si>
  <si>
    <t>10-5-11-113.00 Unemployment Insurance</t>
  </si>
  <si>
    <t>10-5-11-114.00 Payroll Taxes</t>
  </si>
  <si>
    <t>10-5-11-213.00 Contract Labor</t>
  </si>
  <si>
    <t>10-5-11-220.00 Marketing &amp; Graphic Design</t>
  </si>
  <si>
    <t>10-5-11-232.00 Computer Software Maintenance</t>
  </si>
  <si>
    <t>10-5-11-233.00 Computer Hardware Maintenance</t>
  </si>
  <si>
    <t>10-5-11-301.00 Employee Expense</t>
  </si>
  <si>
    <t>10-5-11-301.02 Employee Training</t>
  </si>
  <si>
    <t>10-5-11-302.00 Supplies</t>
  </si>
  <si>
    <t>10-5-11-307.00 Office Equipment</t>
  </si>
  <si>
    <t>10-5-11-313.00 Telephones/Cell/Alarms</t>
  </si>
  <si>
    <t>10-5-11-314.00 Drug Testing</t>
  </si>
  <si>
    <t>TOTAL 11-COMMUNITY SERVICES ADMIN</t>
  </si>
  <si>
    <t>12-STREETS</t>
  </si>
  <si>
    <t>10-5-12-101.00 Regular Pay</t>
  </si>
  <si>
    <t>10-5-12-102.00 Overtime Pay</t>
  </si>
  <si>
    <t>10-5-12-103.00 Certification Pay</t>
  </si>
  <si>
    <t>10-5-12-106.00  Stand-by Pay</t>
  </si>
  <si>
    <t>10-5-12-107.00  Car Allowance</t>
  </si>
  <si>
    <t>10-5-12-110.00 Hospital Insurance</t>
  </si>
  <si>
    <t>10-5-12-111.00 Municipal Retirement</t>
  </si>
  <si>
    <t>10-5-12-112.00 Worker's Comp Insurance</t>
  </si>
  <si>
    <t>10-5-12-113.00 Unemployment Insurance</t>
  </si>
  <si>
    <t>10-5-12-114.00 Payroll Taxes</t>
  </si>
  <si>
    <t>10-5-12-201.00 Organ Dues/Fees</t>
  </si>
  <si>
    <t>10-5-12-202.00 Utilities</t>
  </si>
  <si>
    <t>10-5-12-203.00 Professional Fees</t>
  </si>
  <si>
    <t>10-5-12-203.01 Agency Fees</t>
  </si>
  <si>
    <t>10-5-12-203.02 Bond Issuance Costs</t>
  </si>
  <si>
    <t>10-5-12-203.03 Bond Insurance Costs</t>
  </si>
  <si>
    <t>10-5-12-204.00 Property/Liability Insurance</t>
  </si>
  <si>
    <t>10-5-12-207.00 Janitorial / Pest Services</t>
  </si>
  <si>
    <t>10-5-12-212.00 Rentals /Leases</t>
  </si>
  <si>
    <t>10-5-12-213.00 Contract Labor</t>
  </si>
  <si>
    <t>10-5-12-232.00 Computers Software Maint</t>
  </si>
  <si>
    <t>10-5-12-233.00 Computer Hardware Maint</t>
  </si>
  <si>
    <t>10-5-12-241.00 Bond Collection Fees</t>
  </si>
  <si>
    <t>10-5-12-301.00 Employee Expense</t>
  </si>
  <si>
    <t>10-5-12-301.02 Employee Training</t>
  </si>
  <si>
    <t>10-5-12-302.00 Supplies</t>
  </si>
  <si>
    <t>10-5-12-303.00 Fuel</t>
  </si>
  <si>
    <t>10-5-12-304.00 Vehicles</t>
  </si>
  <si>
    <t>10-5-12-305.00 Communication Equip</t>
  </si>
  <si>
    <t>10-5-12-306.00 Buildings</t>
  </si>
  <si>
    <t>10-5-12-307.00 Office Equipment</t>
  </si>
  <si>
    <t>10-5-12-308.00 Heavy Rolling Stock</t>
  </si>
  <si>
    <t>10-5-12-309.00 Small Equipment</t>
  </si>
  <si>
    <t>10-5-12-312.00 General</t>
  </si>
  <si>
    <t>10-5-12-313.00 Telephone/Cell/Alarm Sys</t>
  </si>
  <si>
    <t>10-5-12-314.00 Drug Testing</t>
  </si>
  <si>
    <t>10-5-12-315.00 Donations / Memorials</t>
  </si>
  <si>
    <t>10-5-12-316.00 Chemicals</t>
  </si>
  <si>
    <t>10-5-12-317.00 Uniforms and Accessories</t>
  </si>
  <si>
    <t>10-5-12-328.00 Materials</t>
  </si>
  <si>
    <t>10-5-12-339.00 Amortization Expense</t>
  </si>
  <si>
    <t>10-5-12-392.00 Bad Debt Expense</t>
  </si>
  <si>
    <t>10-5-12-398.00 Interest Expense</t>
  </si>
  <si>
    <t>10-5-12-398.01 Principal Debt Requirements</t>
  </si>
  <si>
    <t>10-5-12-401.00 Capital Outlay-Projects</t>
  </si>
  <si>
    <t>10-5-12-402.00 Capital Outlay -Vehicles &amp; Equip</t>
  </si>
  <si>
    <t>TOTAL 12-STREETS</t>
  </si>
  <si>
    <t>13-CIVIC CENTER</t>
  </si>
  <si>
    <t>10-5-13-101.00 Regular Pay</t>
  </si>
  <si>
    <t>10-5-13-102.00 Overtime Pay</t>
  </si>
  <si>
    <t>10-5-13-103.00 Certification Pay</t>
  </si>
  <si>
    <t>10-5-13-106.00  Stand-by Pay</t>
  </si>
  <si>
    <t>10-5-13-107.00  Car Allowance</t>
  </si>
  <si>
    <t>10-5-13-110.00 Hospital Insurance</t>
  </si>
  <si>
    <t>10-5-13-111.00 Municipal Retirement</t>
  </si>
  <si>
    <t>10-5-13-112.00 Worker's Comp Insurance</t>
  </si>
  <si>
    <t>10-5-13-113.00 Unemployment Insurance</t>
  </si>
  <si>
    <t>10-5-13-114.00 Payroll Taxes</t>
  </si>
  <si>
    <t>10-5-13-202.00 Utilities</t>
  </si>
  <si>
    <t>10-5-13-203.00 Professional Fees</t>
  </si>
  <si>
    <t>10-5-13-207.00 Pest Services / Janitorial</t>
  </si>
  <si>
    <t>10-5-13-212.00 Rentals /Leases</t>
  </si>
  <si>
    <t>10-5-13-213.00 Contract Labor</t>
  </si>
  <si>
    <t>10-5-13-230.00 Civic Center Deposit Refunds</t>
  </si>
  <si>
    <t>10-5-13-302.00 Supplies</t>
  </si>
  <si>
    <t>10-5-13-306.00 Buildings</t>
  </si>
  <si>
    <t>10-5-13-312.00 General</t>
  </si>
  <si>
    <t>10-5-13-313.00 Telephone/Pagers/Alarm Sys</t>
  </si>
  <si>
    <t>10-5-13-392.00 Bad Debt Expense</t>
  </si>
  <si>
    <t>10-5-13-398.00 Interest</t>
  </si>
  <si>
    <t>10-5-13-398.01 Debt Service - Principal</t>
  </si>
  <si>
    <t>10-5-13-401.00 Capital Outlay-Projects</t>
  </si>
  <si>
    <t>10-5-13-402.00 Capital Outlay -Vehicles &amp; Equip</t>
  </si>
  <si>
    <t>TOTAL 13-CIVIC CENTER</t>
  </si>
  <si>
    <t>17-MUNICIPAL COURT</t>
  </si>
  <si>
    <t>10-5-17-101.00 Regular Pay</t>
  </si>
  <si>
    <t>10-5-17-102.00 Overtime Pay</t>
  </si>
  <si>
    <t>10-5-17-103.00 Certification Pay</t>
  </si>
  <si>
    <t>10-5-17-107.00  Car Allowance</t>
  </si>
  <si>
    <t>10-5-17-110.00 Hospital Insurance</t>
  </si>
  <si>
    <t>10-5-17-111.00 Municipal Retirement</t>
  </si>
  <si>
    <t>10-5-17-112.00 Worker's Comp Insurance</t>
  </si>
  <si>
    <t>10-5-17-113.00 Unemployment Insurance</t>
  </si>
  <si>
    <t>10-5-17-114.00 Payroll Taxes</t>
  </si>
  <si>
    <t>10-5-17-200.00 Comptroller Ct Costs/Fees</t>
  </si>
  <si>
    <t>10-5-17-201.00 Organ Dues/Fees</t>
  </si>
  <si>
    <t>10-5-17-202.00 Utilities</t>
  </si>
  <si>
    <t>10-5-17-203.00 Professional Fees</t>
  </si>
  <si>
    <t>10-5-17-203.01 Agency Fees</t>
  </si>
  <si>
    <t>10-5-17-204.00 Property/Liability Insurance</t>
  </si>
  <si>
    <t>10-5-17-207.00 Janitorial / Pest Services</t>
  </si>
  <si>
    <t>10-5-17-208.00 City Attorney</t>
  </si>
  <si>
    <t>10-5-17-208.01 City Prosecutor</t>
  </si>
  <si>
    <t>10-5-17-212.00 Rentals /Leases</t>
  </si>
  <si>
    <t>10-5-17-213.00 Contract Labor</t>
  </si>
  <si>
    <t>10-5-17-214.00 Internet Access Fee</t>
  </si>
  <si>
    <t>10-5-17-232.00 Computer Software Maint</t>
  </si>
  <si>
    <t>10-5-17-233.00 Computer Hardware Maint</t>
  </si>
  <si>
    <t>10-5-17-301.00 Employee Expense</t>
  </si>
  <si>
    <t>10-5-17-301.02 Employee Training</t>
  </si>
  <si>
    <t>10-5-17-302.00 Supplies</t>
  </si>
  <si>
    <t>10-5-17-303.00 Fuel</t>
  </si>
  <si>
    <t>10-5-17-305.00 Communication Equip</t>
  </si>
  <si>
    <t>10-5-17-306.00 Buildings</t>
  </si>
  <si>
    <t>10-5-17-307.00 Office Equipment</t>
  </si>
  <si>
    <t>10-5-17-309.00 Small Equipment</t>
  </si>
  <si>
    <t>10-5-17-312.00 General</t>
  </si>
  <si>
    <t>10-5-17-313.00 Telephone/Cell/Alarm Sys</t>
  </si>
  <si>
    <t>10-5-17-314.00 Drug Testing</t>
  </si>
  <si>
    <t>10-5-17-319.00 Credit Card Fees</t>
  </si>
  <si>
    <t>10-5-17-325.00 Car Allowance</t>
  </si>
  <si>
    <t>10-5-17-332.01 Security Expense</t>
  </si>
  <si>
    <t>10-5-17-332.02 Technology Upgrades</t>
  </si>
  <si>
    <t>10-5-17-340.00 Jury Duty Expense</t>
  </si>
  <si>
    <t>10-5-17-341.00 Jury Trial Expense</t>
  </si>
  <si>
    <t>10-5-17-360.00 Misc Exp Non-Recurring</t>
  </si>
  <si>
    <t>10-5-17-392.00 Bad Debt Expense</t>
  </si>
  <si>
    <t>10-5-17-401.00 Capital Outlay-Projects</t>
  </si>
  <si>
    <t>10-5-17-402.00 Capital Outlay -Vehicles &amp; Equip</t>
  </si>
  <si>
    <t>TOTAL 17-MUNICIPAL COURT</t>
  </si>
  <si>
    <t>19-COMMUNITY SUPPORT</t>
  </si>
  <si>
    <t>10-5-19-218.00 Library Subsidy</t>
  </si>
  <si>
    <t>10-5-19-219.00 Transit System</t>
  </si>
  <si>
    <t>10-5-19-222.00 Redeemer  Utility  Subsidy</t>
  </si>
  <si>
    <t>10-5-19-223.00 Girl Scouts Utility Subsidy</t>
  </si>
  <si>
    <t>10-5-19-224.00 McCulloch Co. Conservation</t>
  </si>
  <si>
    <t>10-5-19-227.00 Various Organizations Subsidy</t>
  </si>
  <si>
    <t>TOTAL 19-COMMUNITY SERVICES</t>
  </si>
  <si>
    <t>24-REPAIR SHOP</t>
  </si>
  <si>
    <t>10-5-24-101.00 Regular Pay</t>
  </si>
  <si>
    <t>10-5-24-102.00 Overtime Pay</t>
  </si>
  <si>
    <t>10-5-24-110.00 Hospital Insurance</t>
  </si>
  <si>
    <t>10-5-24-111.00 Municipal Retirement</t>
  </si>
  <si>
    <t>10-5-24-112.00 Worker's Comp Insurance</t>
  </si>
  <si>
    <t>10-5-24-113.00 Unemployment Insurance</t>
  </si>
  <si>
    <t>10-5-24-114.00 Payroll Taxes</t>
  </si>
  <si>
    <t>10-5-24-201.00 Organ Dues/Fees</t>
  </si>
  <si>
    <t>10-5-24-204.00 Property/Liability Insurance</t>
  </si>
  <si>
    <t>10-5-24-212.00 Rentals /Leases</t>
  </si>
  <si>
    <t>10-5-24-213.00 Contract Labor</t>
  </si>
  <si>
    <t>10-5-24-232.00 Computer Software Maint</t>
  </si>
  <si>
    <t>10-5-24-233.00 Computer Hardware Maint</t>
  </si>
  <si>
    <t>10-5-24-301.00 Employee Expense</t>
  </si>
  <si>
    <t>10-5-24-301.02 Employee Training</t>
  </si>
  <si>
    <t>10-5-24-302.00 Supplies</t>
  </si>
  <si>
    <t>10-5-24-303.00 Fuel</t>
  </si>
  <si>
    <t>10-5-24-304.00 Vehicles</t>
  </si>
  <si>
    <t>10-5-24-306.00 Buildings</t>
  </si>
  <si>
    <t>10-5-24-309.00 Small Equipment</t>
  </si>
  <si>
    <t>10-5-24-312.00 General</t>
  </si>
  <si>
    <t>10-5-24-313.00 Telephone/Cell/Alarm Sys</t>
  </si>
  <si>
    <t>10-5-24-314.00 Drug Testing</t>
  </si>
  <si>
    <t>10-5-24-315.00 Donations / Memorials</t>
  </si>
  <si>
    <t>10-5-24-316.00 Chemicals</t>
  </si>
  <si>
    <t>10-5-24-317.00 Uniforms and Accessories</t>
  </si>
  <si>
    <t>10-5-24-330.00 Recycling Costs</t>
  </si>
  <si>
    <t>10-5-24-401.00 Capital Outlay-Projects</t>
  </si>
  <si>
    <t>10-5-24-402.00 Capital Outlay -Vehicles &amp; Equip</t>
  </si>
  <si>
    <t>TOTAL 24-REPAIR SHOP</t>
  </si>
  <si>
    <t>27-ANIMAL CONTROL</t>
  </si>
  <si>
    <t>10-5-27-101.00 Regular Pay</t>
  </si>
  <si>
    <t>10-5-27-102.00 Overtime Pay</t>
  </si>
  <si>
    <t>10-5-27-103.00 Certification Pay</t>
  </si>
  <si>
    <t>10-5-27-106.00  Stand-by Pay</t>
  </si>
  <si>
    <t>10-5-27-110.00 Hospital Insurance</t>
  </si>
  <si>
    <t>10-5-27-111.00 Municipal Retirement</t>
  </si>
  <si>
    <t>10-5-27-112.00 Worker's Comp Insurance</t>
  </si>
  <si>
    <t>10-5-27-113.00 Unemployment Insurance</t>
  </si>
  <si>
    <t>10-5-27-114.00 Payroll Taxes</t>
  </si>
  <si>
    <t>10-5-27-201.00 Organ Dues/Fees</t>
  </si>
  <si>
    <t>10-5-27-202.00 Utilities</t>
  </si>
  <si>
    <t>10-5-27-203.00 Professional Fees</t>
  </si>
  <si>
    <t>10-5-27-203.01 Agency Fees</t>
  </si>
  <si>
    <t>10-5-27-204.00 Property/Liability Insurance</t>
  </si>
  <si>
    <t>10-5-27-207.00 Janitorial / Pest Services</t>
  </si>
  <si>
    <t>10-5-27-208.00 City Attorney</t>
  </si>
  <si>
    <t>10-5-27-212.00 Rentals /Leases</t>
  </si>
  <si>
    <t>10-5-27-213.00 Contract Labor</t>
  </si>
  <si>
    <t>10-5-27-228.00 Veterinary Fees</t>
  </si>
  <si>
    <t>10-5-27-232.00 Computer Software Maint.</t>
  </si>
  <si>
    <t>10-5-27-233.00 Computer Hardware Maint</t>
  </si>
  <si>
    <t>10-5-27-301.00 Employee Expense</t>
  </si>
  <si>
    <t>10-5-27-301.02 Employee Training</t>
  </si>
  <si>
    <t>10-5-27-302.00 Supplies</t>
  </si>
  <si>
    <t>10-5-27-303.00 Fuel</t>
  </si>
  <si>
    <t>10-5-27-304.00 Vehicles</t>
  </si>
  <si>
    <t>10-5-27-305.00 Communication Equip</t>
  </si>
  <si>
    <t>10-5-27-306.00 Buildings</t>
  </si>
  <si>
    <t>10-5-27-309.00 Small Equipment</t>
  </si>
  <si>
    <t>10-5-27-312.00 General</t>
  </si>
  <si>
    <t>10-5-27-313.00 Telephone/Cell/Alarm Sys</t>
  </si>
  <si>
    <t>10-5-27-314.00 Drug Testing</t>
  </si>
  <si>
    <t>10-5-27-315.00 Donations / Memorials</t>
  </si>
  <si>
    <t>10-5-27-316.00 Chemicals</t>
  </si>
  <si>
    <t>10-5-27-317.00 Uniforms and Accessories</t>
  </si>
  <si>
    <t>10-5-27-392.00 Bad Debt Expense</t>
  </si>
  <si>
    <t>10-5-27-401.00 Capital Outlay-Projects</t>
  </si>
  <si>
    <t>10-5-27-402.00 Capital Outlay -Vehicles &amp; Equip</t>
  </si>
  <si>
    <t>TOTAL 27-ANIMAL CONTROL</t>
  </si>
  <si>
    <t>29-BRADY/MCCULLOCH EMS</t>
  </si>
  <si>
    <t>10-5-29-101.00 Regular Pay</t>
  </si>
  <si>
    <t>10-5-29-102.00 Overtime Pay</t>
  </si>
  <si>
    <t>10-5-29-103.00 Certification Pay</t>
  </si>
  <si>
    <t>10-5-29-106.00 Stand-by Pay</t>
  </si>
  <si>
    <t>10-5-29-107.00 Transfer Pay</t>
  </si>
  <si>
    <t>10-5-29-110.00 Hospital Insurance</t>
  </si>
  <si>
    <t>10-5-29-111.00 Municipal Retirement</t>
  </si>
  <si>
    <t>10-5-29-112.00 Worker's Comp Insurance</t>
  </si>
  <si>
    <t>10-5-29-113.00 Unemployment Insurance</t>
  </si>
  <si>
    <t>10-5-29-114.00 Payroll Taxes</t>
  </si>
  <si>
    <t>10-5-29-201.00 Organ Dues/Fees</t>
  </si>
  <si>
    <t>10-5-29-202.00 Utilities</t>
  </si>
  <si>
    <t>10-5-29-203.00 Professional Fees</t>
  </si>
  <si>
    <t>10-5-29-203.01 Agency Fees</t>
  </si>
  <si>
    <t>10-5-29-204.00 Property/Liability Insurance</t>
  </si>
  <si>
    <t>10-5-29-205.00 Commission - Billing Services</t>
  </si>
  <si>
    <t>10-5-29-207.00 Janitorial / Pest Services</t>
  </si>
  <si>
    <t>10-5-29-208.00 City Attorney</t>
  </si>
  <si>
    <t>10-5-29-212.00 Rentals /Leases</t>
  </si>
  <si>
    <t>10-5-29-213.00 Contract Labor</t>
  </si>
  <si>
    <t>10-5-29-214.00 Internet Access Fee</t>
  </si>
  <si>
    <t>10-5-29-232.00 Computer Software Maint</t>
  </si>
  <si>
    <t>10-5-29-233.00 Computer Hardware Maint</t>
  </si>
  <si>
    <t>10-5-29-301.00 Employee Expense</t>
  </si>
  <si>
    <t>10-5-29-301.02 Employee Training</t>
  </si>
  <si>
    <t>10-5-29-302.00 Supplies</t>
  </si>
  <si>
    <t>10-5-29-303.00 Fuel</t>
  </si>
  <si>
    <t>10-5-29-304.00 Vehicles</t>
  </si>
  <si>
    <t>10-5-29-305.00 Communication Equip</t>
  </si>
  <si>
    <t>10-5-29-306.00 Buildings</t>
  </si>
  <si>
    <t>10-5-29-307.00 Office Equipment</t>
  </si>
  <si>
    <t>10-5-29-309.00 Small Equipment</t>
  </si>
  <si>
    <t>10-5-29-312.00 General</t>
  </si>
  <si>
    <t>10-5-29-313.00 Telephone/Cell/Alarm Sys</t>
  </si>
  <si>
    <t>10-5-29-314.00 Drug Testing</t>
  </si>
  <si>
    <t>10-5-29-315.00 Donations / Memorials</t>
  </si>
  <si>
    <t>10-5-29-317.00 Uniforms and Accessories</t>
  </si>
  <si>
    <t>10-5-29-331.00 Medical Supplies</t>
  </si>
  <si>
    <t>10-5-29-392.00 Bad Debt Expense</t>
  </si>
  <si>
    <t>10-5-29-393.00 Loss on Theft /Settlement</t>
  </si>
  <si>
    <t>10-5-29-398.00 Interest Expense</t>
  </si>
  <si>
    <t>10-5-29-398.01 Principal Debt Requiremts</t>
  </si>
  <si>
    <t>10-5-29-401.00 Capital Outlay-Projects</t>
  </si>
  <si>
    <t>10-5-29-402.00 Capital Outlay -Vehicles &amp; Equip</t>
  </si>
  <si>
    <t>TOTAL 29-BRADY/MCCULLOCH EMS</t>
  </si>
  <si>
    <t>32-BRADY LAKE</t>
  </si>
  <si>
    <t>10-5-32-101.00 Regular Pay</t>
  </si>
  <si>
    <t>10-5-32-102.00 Overtime Pay</t>
  </si>
  <si>
    <t>10-5-32-103.00 Certification Pay</t>
  </si>
  <si>
    <t>10-5-32-107.00 Car Allowance</t>
  </si>
  <si>
    <t>10-5-32-110.00 Hospital Insurance</t>
  </si>
  <si>
    <t>10-5-32-111.00 Municipal Retirement</t>
  </si>
  <si>
    <t>10-5-32-112.00 Worker's Comp Insurance</t>
  </si>
  <si>
    <t>10-5-32-113.00 Unemployment Insurance</t>
  </si>
  <si>
    <t>10-5-32-114.00 Payroll Taxes</t>
  </si>
  <si>
    <t>10-5-32-201.00 Organ Dues/Fees</t>
  </si>
  <si>
    <t>10-5-32-202.00 Utilities</t>
  </si>
  <si>
    <t>10-5-32-203.00 Professional Fees</t>
  </si>
  <si>
    <t>10-5-32-203.01 Agency Fees</t>
  </si>
  <si>
    <t>10-5-32-204.00 Property/Liability Insurance</t>
  </si>
  <si>
    <t>10-5-32-207.00 Janitorial / Pest Services</t>
  </si>
  <si>
    <t>10-5-32-208.00 City Attorney</t>
  </si>
  <si>
    <t>10-5-32-212.00 Rentals /Leases</t>
  </si>
  <si>
    <t>10-5-32-213.00 Contract Labor</t>
  </si>
  <si>
    <t>10-5-32-214.00 Internet Access fees</t>
  </si>
  <si>
    <t>10-5-32-230.00 Lake Rental Refunds</t>
  </si>
  <si>
    <t>10-5-32-232.00 Computer Software Maint</t>
  </si>
  <si>
    <t>10-5-32-233.00 Computer Hardware Maintenance</t>
  </si>
  <si>
    <t>10-5-32-242.00 Waste Disposal Fees</t>
  </si>
  <si>
    <t>10-5-32-250.00 Flood Plain Management</t>
  </si>
  <si>
    <t>10-5-32-301.00 Employee Expense</t>
  </si>
  <si>
    <t>10-5-32-301.02 Employee Training</t>
  </si>
  <si>
    <t>10-5-32-302.00 Supplies</t>
  </si>
  <si>
    <t>10-5-32-303.00 Fuel</t>
  </si>
  <si>
    <t>10-5-32-304.00 Vehicles</t>
  </si>
  <si>
    <t>10-5-32-305.00 Communication Equip</t>
  </si>
  <si>
    <t>10-5-32-306.00 Buildings</t>
  </si>
  <si>
    <t>10-5-32-308.00 Heavy Rolling Stock</t>
  </si>
  <si>
    <t>10-5-32-309.00 Small Equipment</t>
  </si>
  <si>
    <t>10-5-32-312.00 General</t>
  </si>
  <si>
    <t>10-5-32-313.00 Telephone/Cell/Alarm Sys</t>
  </si>
  <si>
    <t>10-5-32-314.00 Drug Testing</t>
  </si>
  <si>
    <t>10-5-32-315.00 Donations / Memorials</t>
  </si>
  <si>
    <t>10-5-32-316.00 Chemicals</t>
  </si>
  <si>
    <t>10-5-32-317.00 Uniforms and Accessories</t>
  </si>
  <si>
    <t>10-5-32-318.00 Laboratory-Testing</t>
  </si>
  <si>
    <t>10-5-32-319.00 Credit Card Fees</t>
  </si>
  <si>
    <t>10-5-32-333.00 Purchased Merch for Resale</t>
  </si>
  <si>
    <t>10-5-32-333.01 Bait for Resale</t>
  </si>
  <si>
    <t>10-5-32-334.00 Purchased Rental Equipment</t>
  </si>
  <si>
    <t>10-5-32-335.00 ATV Park</t>
  </si>
  <si>
    <t>10-5-32-392.00 Bad Debt Expense</t>
  </si>
  <si>
    <t>10-5-32-398.00 Interest Expense</t>
  </si>
  <si>
    <t>10-5-32-398.01 Principal Debt Requirements</t>
  </si>
  <si>
    <t>10-5-32-401.00 Capital Outlay-Projects</t>
  </si>
  <si>
    <t>10-5-32-402.00 Capital Outlay -Vehicles &amp; Equip</t>
  </si>
  <si>
    <t>Replacement</t>
  </si>
  <si>
    <t>10-5-32-502.00 Loss on Disposed Asset</t>
  </si>
  <si>
    <t>TOTAL Depreciation/Replacement</t>
  </si>
  <si>
    <t xml:space="preserve">10-5-32-910.00 Transfers-out </t>
  </si>
  <si>
    <t>TOTAL 32-BRADY LAKE</t>
  </si>
  <si>
    <t>34- G.R.WHITE COMPLEX</t>
  </si>
  <si>
    <t>10-5-34-202.00 Utilities</t>
  </si>
  <si>
    <t>10-5-34-203.00 Professional Fees</t>
  </si>
  <si>
    <t>10-5-34-203.02 Rodeo Concessions</t>
  </si>
  <si>
    <t>10-5-34-204.00 Property/Liability Insurance</t>
  </si>
  <si>
    <t>10-5-34-207.00 Janitorial / Pest Services</t>
  </si>
  <si>
    <t>10-5-34-212.00 Rental / Leases</t>
  </si>
  <si>
    <t>10-5-34-213.00 Contract Labor</t>
  </si>
  <si>
    <t>10-5-34-302.00 Supplies</t>
  </si>
  <si>
    <t>10-5-34-303.00 Fuel</t>
  </si>
  <si>
    <t>10-5-34-312.00 General</t>
  </si>
  <si>
    <t>10-5-34-313.00 Telephone/Cell/Alarm Sys</t>
  </si>
  <si>
    <t>10-5-34-392.00 Bad Debt Expense</t>
  </si>
  <si>
    <t>10-5-34-401.00 Capital Outlay-Projects</t>
  </si>
  <si>
    <t>10-5-34-402.00 Capital Outlay -Vehicles &amp; Equip</t>
  </si>
  <si>
    <t>TOTAL 34- G.R.WHITE COMPLEX</t>
  </si>
  <si>
    <t>41-PURCHASING</t>
  </si>
  <si>
    <t>10-5-41-101.00 Regular Payroll</t>
  </si>
  <si>
    <t>10-5-41-102.00 Overtime</t>
  </si>
  <si>
    <t>10-5-41-107.00  Car Allowance</t>
  </si>
  <si>
    <t>10-5-41-110.00 Hospital Insurance</t>
  </si>
  <si>
    <t>10-5-41-111.00 Municipal Retirement</t>
  </si>
  <si>
    <t>10-5-41-112.00 Worker's Comp Insurance</t>
  </si>
  <si>
    <t>10-5-41-113.00 Unemployment Insurance</t>
  </si>
  <si>
    <t>10-5-41-114.00 Payroll Taxes</t>
  </si>
  <si>
    <t>10-5-41-201.00 Organ Dues /Fees</t>
  </si>
  <si>
    <t>10-5-41-212.00 Rentals /Leases</t>
  </si>
  <si>
    <t>10-5-41-232.00 Computer Software Maint</t>
  </si>
  <si>
    <t>10-5-41-233.00 Computer Hardware Maint</t>
  </si>
  <si>
    <t>10-5-41-301.00 Employee Expense</t>
  </si>
  <si>
    <t>10-5-41-301.02 Employee Training</t>
  </si>
  <si>
    <t>10-5-41-302.00 Supplies</t>
  </si>
  <si>
    <t>10-5-41-307.00 Office Equip</t>
  </si>
  <si>
    <t>10-5-41-314.00 Drug Testing</t>
  </si>
  <si>
    <t>TOTAL 41-PURCHASING</t>
  </si>
  <si>
    <t>44-FINANCIAL ADMIN</t>
  </si>
  <si>
    <t>10-5-44-101.00 Regular Pay</t>
  </si>
  <si>
    <t>10-5-44-102.00 Overtime Pay</t>
  </si>
  <si>
    <t>10-5-44-107.00 Car Allowance</t>
  </si>
  <si>
    <t>10-5-44-110.00 Hospital Insurance</t>
  </si>
  <si>
    <t>10-5-44-111.00 Municipal Retirement</t>
  </si>
  <si>
    <t>10-5-44-112.00 Worker's Comp Insurance</t>
  </si>
  <si>
    <t>10-5-44-113.00 Unemployment Insurance</t>
  </si>
  <si>
    <t>10-5-44-114.00 Payroll Taxes</t>
  </si>
  <si>
    <t>10-5-44-201.00 Organ Dues/Fees</t>
  </si>
  <si>
    <t>10-5-44-203.00 Professional Fees</t>
  </si>
  <si>
    <t>10-5-44-203.01 Agency Fees</t>
  </si>
  <si>
    <t>10-5-44-212.00 Rentals /Leases</t>
  </si>
  <si>
    <t>10-5-44-232.00 Computer Software Maint</t>
  </si>
  <si>
    <t>10-5-44-233.00 Computer Hardware Maint</t>
  </si>
  <si>
    <t>10-5-44-234.00 Auditor</t>
  </si>
  <si>
    <t>10-5-44-301.00 Employee Expense</t>
  </si>
  <si>
    <t>10-5-44-301.02 Employee Training</t>
  </si>
  <si>
    <t>10-5-44-302.00 Supplies</t>
  </si>
  <si>
    <t>10-5-44-307.00 Office Equipment</t>
  </si>
  <si>
    <t>10-5-44-312.00 General</t>
  </si>
  <si>
    <t>10-5-44-313.00 Telephone/Cell/Alarm Sys</t>
  </si>
  <si>
    <t>10-5-44-314.00 Drug Testing</t>
  </si>
  <si>
    <t>10-5-44-315.00 Donations / Memorials</t>
  </si>
  <si>
    <t>10-5-44-317.00 Uniform &amp; Accessories</t>
  </si>
  <si>
    <t>10-5-44-398.00 Interest Expense</t>
  </si>
  <si>
    <t>10-5-44-401.00 Capital Outlay-Projects</t>
  </si>
  <si>
    <t>10-5-44-402.00 Capital Outlay -Vehicles &amp; Equip</t>
  </si>
  <si>
    <t>TOTAL 44-FINANCIAL ADMIN</t>
  </si>
  <si>
    <t>45-CODE ENFORCEMENT</t>
  </si>
  <si>
    <t>10-5-45-101.00 Regular Pay</t>
  </si>
  <si>
    <t>10-5-45-102.00 Overtime Pay</t>
  </si>
  <si>
    <t>10-5-45-103.00 Certification Pay</t>
  </si>
  <si>
    <t>10-5-45-110.00 Hospital Insurance</t>
  </si>
  <si>
    <t>10-5-45-111.00 Municipal Retirement</t>
  </si>
  <si>
    <t>10-5-45-112.00 Worker's Comp Insurance</t>
  </si>
  <si>
    <t>10-5-45-113.00 Unemployment Insurance</t>
  </si>
  <si>
    <t>10-5-45-114.00 Payroll Taxes</t>
  </si>
  <si>
    <t>10-5-45-201.00 Organ Dues/Fees</t>
  </si>
  <si>
    <t>10-5-45-203.00 Professional Fees</t>
  </si>
  <si>
    <t>10-5-45-203.01 Agency Fees</t>
  </si>
  <si>
    <t>10-5-45-204.00 Property/Liability Insurance</t>
  </si>
  <si>
    <t>10-5-45-206.00 Planning Services</t>
  </si>
  <si>
    <t>10-5-45-208.00 City Attorney</t>
  </si>
  <si>
    <t>10-5-45-213.00 Contract Labor</t>
  </si>
  <si>
    <t>10-5-45-232.00 Computer Software Maint</t>
  </si>
  <si>
    <t>10-5-45-233.00 Computer Hardware Maint</t>
  </si>
  <si>
    <t>10-5-45-301.00 Employee Expense</t>
  </si>
  <si>
    <t>10-5-45-301.02 Employee Training</t>
  </si>
  <si>
    <t>10-5-45-302.00 Supplies</t>
  </si>
  <si>
    <t>10-5-45-303.00 Fuel</t>
  </si>
  <si>
    <t>10-5-45-304.00 Vehicles</t>
  </si>
  <si>
    <t>10-5-45-305.00 Communication Equip</t>
  </si>
  <si>
    <t>10-5-45-307.00 Office Equipment</t>
  </si>
  <si>
    <t>10-5-45-312.00 General</t>
  </si>
  <si>
    <t>10-5-45-313.00 Telephone/Cell/Alarm Sys</t>
  </si>
  <si>
    <t>10-5-45-314.00 Drug Testing</t>
  </si>
  <si>
    <t>10-5-45-315.00 Donations / Memorials</t>
  </si>
  <si>
    <t>10-5-45-317.00 Uniforms and Accessories</t>
  </si>
  <si>
    <t>10-5-45-321.00 Compliance Expense</t>
  </si>
  <si>
    <t>10-5-45-336.00 Maps &amp; Publications</t>
  </si>
  <si>
    <t>10-5-45-392.00 Bad Debt Expense</t>
  </si>
  <si>
    <t>10-5-45-398.00 Interest Expense</t>
  </si>
  <si>
    <t>10-5-45-398.01 Principal Debt Requirements</t>
  </si>
  <si>
    <t>10-5-45-401.00 Capital Outlay-Projects</t>
  </si>
  <si>
    <t>10-5-45-402.00 Capital Outlay -Vehicles &amp; Equip</t>
  </si>
  <si>
    <t>TOTAL 45-CODE ENFORCEMENT</t>
  </si>
  <si>
    <t>TOTAL EXPENDITURES</t>
  </si>
  <si>
    <t>REVENUE OVER/(UNDER) EXPENDITURES</t>
  </si>
  <si>
    <t>PROJECTED ENDING FUND BALANCE &amp;</t>
  </si>
  <si>
    <t>11 - GENERAL CONSTRUCTION FUND</t>
  </si>
  <si>
    <t>Funding Sources</t>
  </si>
  <si>
    <t>11-4-28-680.00  CO 2021</t>
  </si>
  <si>
    <t>11-4-28-601.00  Property Tax</t>
  </si>
  <si>
    <t>TOTAL Funding Sources</t>
  </si>
  <si>
    <t>11-4-28-910.10 Transfers-in from General Fund</t>
  </si>
  <si>
    <t>28 -FIRE/EMS/POLICE CONSTUCTION  PROJECT</t>
  </si>
  <si>
    <t>11-5-28-398.00 Interest Expense</t>
  </si>
  <si>
    <t>11-5-28-400.00 New Fire/EMS Station</t>
  </si>
  <si>
    <t>11-5-28-401.00 New Police  Station</t>
  </si>
  <si>
    <t xml:space="preserve">11-5-28-910.00 Transfers-out  </t>
  </si>
  <si>
    <t>TOTAL 11- FIRE/EMS/POLICE  CONSTRUCTION PROJECT</t>
  </si>
  <si>
    <t>20 -ELECTRIC UTILITY FUND</t>
  </si>
  <si>
    <t>Electric Service Revenues</t>
  </si>
  <si>
    <t>20-4-22-700.00 Residential-Distribution</t>
  </si>
  <si>
    <t>20-4-22-705.00 Commercial-Distribution</t>
  </si>
  <si>
    <t>20-4-22-710.00 Industrial- Distribution</t>
  </si>
  <si>
    <t>20-4-22-715.00 PCRF-Pass through charge</t>
  </si>
  <si>
    <t>20-4-22-720.00 City Departments-Distribution</t>
  </si>
  <si>
    <t>20-4-22-725.00 Security Lights</t>
  </si>
  <si>
    <t xml:space="preserve">20-4-22-750.00 Sales Consessions  </t>
  </si>
  <si>
    <t>TOTAL Electric Service Revenues</t>
  </si>
  <si>
    <t>Electric Operating Revenues</t>
  </si>
  <si>
    <t>20-4-22-622.00 County Subsidy</t>
  </si>
  <si>
    <t>20-4-22-805.00 Transfer Fee to Other Util</t>
  </si>
  <si>
    <t>20-4-22-806.00 Sale of Scrap</t>
  </si>
  <si>
    <t>20-4-22-811.00 Pole Rental</t>
  </si>
  <si>
    <t>20-4-22-815.00 Reimbursed Expenses</t>
  </si>
  <si>
    <t>20-4-22-815.02 TXDOT Grant</t>
  </si>
  <si>
    <t>20-4-22-819.00  Meter Fees</t>
  </si>
  <si>
    <t>20-4-22-898.00 Interest Income</t>
  </si>
  <si>
    <t>20-4-22-899.00 Sale of Fixed Assets</t>
  </si>
  <si>
    <t>TOTAL Electric Operating Revenues</t>
  </si>
  <si>
    <t>Sewer Service Revenues</t>
  </si>
  <si>
    <t>20-4-23-700.00 Residential-Service</t>
  </si>
  <si>
    <t>20-4-23-705.00 Commercial-Service</t>
  </si>
  <si>
    <t>20-4-23-720.00 City Departments-Service</t>
  </si>
  <si>
    <t xml:space="preserve">20-4-23-750.00 Sales Consessions  </t>
  </si>
  <si>
    <t>TOTAL Sewer Service Revenues</t>
  </si>
  <si>
    <t>Sewer Operating Revenues</t>
  </si>
  <si>
    <t>20-4-23-814.00 Disposal Fees</t>
  </si>
  <si>
    <t>20-4-23-815.00 Reimbursed Expenses</t>
  </si>
  <si>
    <t>20-4-23-818.00 Sewer Tap Fees</t>
  </si>
  <si>
    <t>20-4-23-898.00 Interest Income</t>
  </si>
  <si>
    <t>TOTAL Sewer Operating Revenues</t>
  </si>
  <si>
    <t>Long-Term Capital</t>
  </si>
  <si>
    <t>20-4-25-685.00 TWDB CW # 73638 - CO 2012</t>
  </si>
  <si>
    <t>20-4-25-685.01 TWDB CW # 73638 - LF</t>
  </si>
  <si>
    <t>TOTAL General Revenues</t>
  </si>
  <si>
    <t>20-4-22-900.00 Loan Proceeds</t>
  </si>
  <si>
    <t>20-4-22-910.00 Transfers-in</t>
  </si>
  <si>
    <t>20-4-22-910.30 Transfers-in from Water</t>
  </si>
  <si>
    <t>20-4-23-900.00 Loan Proceeds</t>
  </si>
  <si>
    <t>20-4-23-910.00 Transfers-In</t>
  </si>
  <si>
    <t>20-4-25-910.00 Transfers-In</t>
  </si>
  <si>
    <t>21-POWER PLANT</t>
  </si>
  <si>
    <t>20-5-21-202.00 Utilities</t>
  </si>
  <si>
    <t>20-5-21-203.00 Professional Fees</t>
  </si>
  <si>
    <t>20-5-21-251.00 Clean-up Cost</t>
  </si>
  <si>
    <t>20-5-21-312.00 Repairs - General</t>
  </si>
  <si>
    <t>TOTAL 21-POWER PLANT</t>
  </si>
  <si>
    <t>22-ELECTRIC DISTRIBUTION</t>
  </si>
  <si>
    <t>20-5-22-101.00 Regular Pay</t>
  </si>
  <si>
    <t>20-5-22-102.00 Overtime Pay</t>
  </si>
  <si>
    <t>20-5-22-103.00 Certification Pay</t>
  </si>
  <si>
    <t>20-5-22-106.00 Stand-by Pay</t>
  </si>
  <si>
    <t>20-5-22-107.00 Car Allowance</t>
  </si>
  <si>
    <t>20-5-22-110.00 Hospital Insurance</t>
  </si>
  <si>
    <t>20-5-22-111.00 Municipal Retirement</t>
  </si>
  <si>
    <t>20-5-22-112.00 Worker's Comp Insurance</t>
  </si>
  <si>
    <t>20-5-22-113.00 Unemployment Insurance</t>
  </si>
  <si>
    <t>20-5-22-114.00 Payroll Taxes</t>
  </si>
  <si>
    <t>20-5-22-201.00 Organ Dues/Fees</t>
  </si>
  <si>
    <t>20-5-22-202.00 Utilities</t>
  </si>
  <si>
    <t>20-5-22-203.00 Professional Fees</t>
  </si>
  <si>
    <t>20-5-22-203.01 Agency Fees</t>
  </si>
  <si>
    <t>20-5-22-204.00 Property/Liability Insurance</t>
  </si>
  <si>
    <t>20-5-22-502.01  Refund Trsf Fee to Other Util</t>
  </si>
  <si>
    <t>20-5-22-208.00 City Attorney</t>
  </si>
  <si>
    <t>20-5-22-212.00 Rentals /Leases</t>
  </si>
  <si>
    <t>20-5-22-213.00 Contract Labor/Services</t>
  </si>
  <si>
    <t>20-5-22-214.00 Internet Access Fee</t>
  </si>
  <si>
    <t>20-5-22-232.00 Computer Software Maint</t>
  </si>
  <si>
    <t>20-5-22-233.00 Computer Hardware Maint</t>
  </si>
  <si>
    <t>20-5-22-237.00 Electric Power Purchased</t>
  </si>
  <si>
    <t>20-5-22-250.00  Franchise Fee</t>
  </si>
  <si>
    <t>20-5-22-251.00  Administrative Fee</t>
  </si>
  <si>
    <t>20-5-22-261.00 McCulloch Co. Solar Panel CR</t>
  </si>
  <si>
    <t>20-5-22-301.00 Employee Expense</t>
  </si>
  <si>
    <t>20-5-22-301.02 Employee Training</t>
  </si>
  <si>
    <t>20-5-22-302.00 Supplies</t>
  </si>
  <si>
    <t>20-5-22-302.01 Transformers</t>
  </si>
  <si>
    <t>20-5-22-302.02 Meters</t>
  </si>
  <si>
    <t>20-5-22-303.00 Fuel</t>
  </si>
  <si>
    <t>20-5-22-304.00 Vehicles</t>
  </si>
  <si>
    <t>20-5-22-305.00 Communication Equip</t>
  </si>
  <si>
    <t>20-5-22-307.00 Office Equipment</t>
  </si>
  <si>
    <t>20-5-22-308.00 Heavy Rolling Stock</t>
  </si>
  <si>
    <t>20-5-22-309.00 Small Equipment</t>
  </si>
  <si>
    <t>20-5-22-312.00 General</t>
  </si>
  <si>
    <t>20-5-22-313.00 Telephone/Cell/Alarm Sys</t>
  </si>
  <si>
    <t>20-5-22-314.00 Drug Testing</t>
  </si>
  <si>
    <t>20-5-22-315.00 Donations / Memorials</t>
  </si>
  <si>
    <t>20-5-22-316.00 Chemicals</t>
  </si>
  <si>
    <t>20-5-22-317.00 Uniforms and Accessories</t>
  </si>
  <si>
    <t>20-5-22-338.00 Christmas Decorations</t>
  </si>
  <si>
    <t>20-5-22-392.00 Bad Debt Expense</t>
  </si>
  <si>
    <t>20-5-22-393.00 Loss on Settlement</t>
  </si>
  <si>
    <t>20-5-22-398.00 Interest Expense</t>
  </si>
  <si>
    <t>20-5-22-401.00 Capital Outlay-Projects</t>
  </si>
  <si>
    <t>20-5-22-402.00 Capital Outlay -Vehicles &amp; Equip</t>
  </si>
  <si>
    <t>20-5-22-404.00 Hwy 377N Utility Lines - TXDOT</t>
  </si>
  <si>
    <t>20-5-22-551.00 Emergency Repairs</t>
  </si>
  <si>
    <t>20-5-22-553.00 Meter Replacement Fund</t>
  </si>
  <si>
    <t>20-5-22-900.00 Principal Debt Requirements</t>
  </si>
  <si>
    <t>20-5-22-901.00 Capital Outlay - Financed</t>
  </si>
  <si>
    <t xml:space="preserve">20-5-22-910.00 Transfers-out </t>
  </si>
  <si>
    <t>20-5-22-910.10 Transfers-out to General Fund</t>
  </si>
  <si>
    <t>20-5-22-910.50 Transfers-out Utility Support</t>
  </si>
  <si>
    <t>20-5-22-910.80 Transfers-out  Special Revenue</t>
  </si>
  <si>
    <t>TOTAL 22-ELECTRIC DISTRIBUTION</t>
  </si>
  <si>
    <t>23-SEWER TREATMENT PLANT MOVED TO FUND 30</t>
  </si>
  <si>
    <t>20-5-23-101.00 Regular Pay</t>
  </si>
  <si>
    <t>20-5-23-102.00 Overtime Pay</t>
  </si>
  <si>
    <t>20-5-23-103.00 Certification Pay</t>
  </si>
  <si>
    <t>20-5-23-106.00 Stand by Pay</t>
  </si>
  <si>
    <t>20-5-23-110.00 Hospital Insurance</t>
  </si>
  <si>
    <t>20-5-23-111.00 Municipal Retirement</t>
  </si>
  <si>
    <t>20-5-23-112.00 Worker's Comp Insurance</t>
  </si>
  <si>
    <t>20-5-23-113.00 Unemployment Insurance</t>
  </si>
  <si>
    <t>20-5-23-114.00 Payroll Taxes</t>
  </si>
  <si>
    <t>20-5-23-201.00 Organ Dues/Fees</t>
  </si>
  <si>
    <t>20-5-23-202.00 Utilities</t>
  </si>
  <si>
    <t>20-5-23-203.00 Professional Fees</t>
  </si>
  <si>
    <t>20-5-23-203.01 Agency Fees</t>
  </si>
  <si>
    <t>20-5-23-203.02 Bond Issuance Costs</t>
  </si>
  <si>
    <t>20-5-23-203.03 Bond Insurance Costs</t>
  </si>
  <si>
    <t>20-5-23-204.00 Property/Liability Insurance</t>
  </si>
  <si>
    <t>20-5-23-212.00 Rentals /Leases</t>
  </si>
  <si>
    <t>20-5-23-213.00 Contract Labor</t>
  </si>
  <si>
    <t>20-5-23-214.00 Internet Acess Fee</t>
  </si>
  <si>
    <t>20-5-23-232.00 Computer Software Maint</t>
  </si>
  <si>
    <t>20-5-23-233.00 Computer Hardware Maint</t>
  </si>
  <si>
    <t>20-5-23-241.00 Bond Collections Fees</t>
  </si>
  <si>
    <t>20-5-23-301.00 Employee Expense</t>
  </si>
  <si>
    <t>20-5-23-301.02 Employee Training</t>
  </si>
  <si>
    <t>20-5-23-302.00 Supplies</t>
  </si>
  <si>
    <t>20-5-23-303.00 Fuel</t>
  </si>
  <si>
    <t>20-5-23-304.00 Vehicles</t>
  </si>
  <si>
    <t>20-5-23-305.00 Communication Equip</t>
  </si>
  <si>
    <t>20-5-23-306.00 Buildings</t>
  </si>
  <si>
    <t>20-5-23-307.00 Office Equipment</t>
  </si>
  <si>
    <t>20-5-23-308.00  Heavy Rolling Stock</t>
  </si>
  <si>
    <t>20-5-23-309.00 Small Equipment</t>
  </si>
  <si>
    <t>20-5-23-312.00 General</t>
  </si>
  <si>
    <t>20-5-23-313.00 Telephone/Cell/Alarm Sys</t>
  </si>
  <si>
    <t>20-5-23-314.00 Drug Testing</t>
  </si>
  <si>
    <t>20-5-23-315.00 Donations / Memorials</t>
  </si>
  <si>
    <t>20-5-23-316.00 Chemicals</t>
  </si>
  <si>
    <t>20-5-23-317.00 Uniforms and Accessories</t>
  </si>
  <si>
    <t>20-5-23-318.00 Laboratory-Testing</t>
  </si>
  <si>
    <t>20-5-23-339.00 Amortization Expense</t>
  </si>
  <si>
    <t>20-5-23-392.00 Bad Debt Expense</t>
  </si>
  <si>
    <t>20-5-23-398.00 Interest Expense</t>
  </si>
  <si>
    <t>20-5-23-401.00 Capital Outlay-Projects</t>
  </si>
  <si>
    <t>20-5-23-402.00 Capital Outlay -Vehicles &amp; Equip</t>
  </si>
  <si>
    <t>20-5-23-551.00 Emergency Repairs</t>
  </si>
  <si>
    <t>20-5-23-900.00 Principal Debt Requirements</t>
  </si>
  <si>
    <t>20-5-23-901.00 Capital Outlay - Financed</t>
  </si>
  <si>
    <t>20-5-23-905.00 Administrative fee to General Fund</t>
  </si>
  <si>
    <t xml:space="preserve">20-5-23-910.00 Transfers-out </t>
  </si>
  <si>
    <t>20-5-23-910.10 Transfer to General Fund</t>
  </si>
  <si>
    <t>20-5-23-910.30 Transfer-out to Water/Sewer Fund</t>
  </si>
  <si>
    <t>20-5-23-910.50 Transfers-out Utility Support</t>
  </si>
  <si>
    <t>TOTAL 23-SEWER</t>
  </si>
  <si>
    <t>25-LT CAPITAL PROJECTS - CW  MOVED TO FUND 30</t>
  </si>
  <si>
    <t>20-5-25-285.00  TWDB CW#73638-CO 2012</t>
  </si>
  <si>
    <t>20-5-25-285.01  TWDB CW#73638-LF</t>
  </si>
  <si>
    <t xml:space="preserve">20-5-25-910.00 Transfers-out </t>
  </si>
  <si>
    <t>TOTAL 25-SPECIAL PROJECTS</t>
  </si>
  <si>
    <t>30 -WATER / SEWER  UTILITY FUND</t>
  </si>
  <si>
    <t>30-4-23-700.00 Residential-Service</t>
  </si>
  <si>
    <t>30-4-23-705.00 Commercial-Service</t>
  </si>
  <si>
    <t>30-4-23-720.00 City Departments-Service</t>
  </si>
  <si>
    <t xml:space="preserve">30-4-23-750.00 Sales Consessions  </t>
  </si>
  <si>
    <t>30-4-23-814.00 Disposal Fees</t>
  </si>
  <si>
    <t>30-4-23-815.00 Reimbursed Expenses</t>
  </si>
  <si>
    <t>30-4-23-818.00 Sewer Tap Fees</t>
  </si>
  <si>
    <t>30-4-23-898.00 Interest Income</t>
  </si>
  <si>
    <t>30-4-23-899.00 Sale of Fixed Assets</t>
  </si>
  <si>
    <t>Sewer Long-Term Capital  Projects</t>
  </si>
  <si>
    <t>30-4-25-685.00 TWDB CW # 73638 - CO 2012</t>
  </si>
  <si>
    <t xml:space="preserve">30-4-25-685.01 TWDB CW # 73638 - LF </t>
  </si>
  <si>
    <t>Water Service Revenues</t>
  </si>
  <si>
    <t>30-4-31-700.00 Residential-Distribution</t>
  </si>
  <si>
    <t>30-4-31-705.00 Commercial-Distribution</t>
  </si>
  <si>
    <t>30-4-31-705.01 Commercial Wholesale-Distribut</t>
  </si>
  <si>
    <t>30-4-31-706.00 Bulk Water Sales</t>
  </si>
  <si>
    <t>30-4-31-720.00 City Departments-Distribution</t>
  </si>
  <si>
    <t>30-4-31-750.00 Sales Concessions</t>
  </si>
  <si>
    <t>TOTAL Service Revenues</t>
  </si>
  <si>
    <t>Water Operating Revenues</t>
  </si>
  <si>
    <t>30-4-31-806.00 Sale of Scrap</t>
  </si>
  <si>
    <t>30-4-31-815.00 Reimbursed Expenses</t>
  </si>
  <si>
    <t>30-4-31-815.02 TXDOT Grant</t>
  </si>
  <si>
    <t>30-4-31-815.03  Community Block Grant -CVCOG</t>
  </si>
  <si>
    <t>30-4-31-818.00 Water Tap Fees</t>
  </si>
  <si>
    <t>30-4-31-819.00 Meter Fees</t>
  </si>
  <si>
    <t>30-4-31-885.00  Donated Assets</t>
  </si>
  <si>
    <t>30-4-31-898.00 Interest Income</t>
  </si>
  <si>
    <t>30-4-31-899.00 Sale of Fixes Assets</t>
  </si>
  <si>
    <t>TOTAL Operating Revenues</t>
  </si>
  <si>
    <t>Water Long-Term Capital Projects</t>
  </si>
  <si>
    <t>30-4-33-686.00 TWDB DW#62545 - CO 2013</t>
  </si>
  <si>
    <t>30-4-33-686.01 TWDB DW#62545 - LF</t>
  </si>
  <si>
    <t>30-4-33-687.00 TWDB DW#62545 - EDAP 2015</t>
  </si>
  <si>
    <t>30-4-33-687.01  TWDB DW#62545 - EDAP 2018</t>
  </si>
  <si>
    <t>30-4-33-687.02 TWDB DW#62545 - EDAP CO 2018</t>
  </si>
  <si>
    <t>30-4-33-689.00 TWDB DW#62545 - CO 2018</t>
  </si>
  <si>
    <t>TOTAL General Revenue</t>
  </si>
  <si>
    <t>Groundwater Operating Revenues</t>
  </si>
  <si>
    <t>30-4-35-815.00 Reimbursed Expenses</t>
  </si>
  <si>
    <t>TOTAL Operating  Revenue</t>
  </si>
  <si>
    <t>30-4-23-900.00 Loan Proceeds</t>
  </si>
  <si>
    <t>30-4-23-910.23 Transfer-in from Electric Fund</t>
  </si>
  <si>
    <t>30-4-25-910.00 Transfers-In</t>
  </si>
  <si>
    <t>30-4-31-900.00 Loan Proceeds</t>
  </si>
  <si>
    <t>30-4-35-900.00 Loan Proceeds</t>
  </si>
  <si>
    <t>30-4-31-910.80 Transfers-in Special Revenue Fund</t>
  </si>
  <si>
    <t>23-SEWER TREATMENT PLANT</t>
  </si>
  <si>
    <t>30-5-23-101.00 Regular Pay</t>
  </si>
  <si>
    <t>30-5-23-102.00 Overtime Pay</t>
  </si>
  <si>
    <t>30-5-23-103.00 Certification Pay</t>
  </si>
  <si>
    <t>30-5-23-106.00 Stand by Pay</t>
  </si>
  <si>
    <t>30-5-23-107.00  Car Allowance</t>
  </si>
  <si>
    <t>30-5-23-110.00 Hospital Insurance</t>
  </si>
  <si>
    <t>30-5-23-111.00 Municipal Retirement</t>
  </si>
  <si>
    <t>30-5-23-112.00 Worker's Comp Insurance</t>
  </si>
  <si>
    <t>30-5-23-113.00 Unemployment Insurance</t>
  </si>
  <si>
    <t>30-5-23-114.00 Payroll Taxes</t>
  </si>
  <si>
    <t>30-5-23-201.00 Organ Dues/Fees</t>
  </si>
  <si>
    <t>30-5-23-202.00 Utilities</t>
  </si>
  <si>
    <t>30-5-23-203.00 Professional Fees</t>
  </si>
  <si>
    <t>30-5-23-203.01 Agency Fees</t>
  </si>
  <si>
    <t>30-5-23-204.00 Property/Liability Insurance</t>
  </si>
  <si>
    <t>30-5-23-212.00 Rentals /Leases</t>
  </si>
  <si>
    <t>30-5-23-213.00 Contract Labor</t>
  </si>
  <si>
    <t>30-5-23-214.00 Internet Acess Fee</t>
  </si>
  <si>
    <t>30-5-23-232.00 Computer Software Maint</t>
  </si>
  <si>
    <t>30-5-23-233.00 Computer Hardware Maint</t>
  </si>
  <si>
    <t>30-5-23-241.00 Bond Collections Fees</t>
  </si>
  <si>
    <t>30-5-23-250.00 Franchise Fees</t>
  </si>
  <si>
    <t>30-5-23-251.00 Administrative Fees</t>
  </si>
  <si>
    <t>30-5-23-301.00 Employee Expense</t>
  </si>
  <si>
    <t>30-5-23-301.02 Employee Training</t>
  </si>
  <si>
    <t>30-5-23-302.00 Supplies</t>
  </si>
  <si>
    <t>30-5-23-303.00 Fuel</t>
  </si>
  <si>
    <t>30-5-23-304.00 Vehicles</t>
  </si>
  <si>
    <t>30-5-23-305.00 Communication Equip</t>
  </si>
  <si>
    <t>30-5-23-306.00 Buildings</t>
  </si>
  <si>
    <t>30-5-23-307.00 Office Equipment</t>
  </si>
  <si>
    <t>30-5-23-308.00  Heavy Rolling Stock</t>
  </si>
  <si>
    <t>30-5-23-309.00 Small Equipment</t>
  </si>
  <si>
    <t>30-5-23-312.00 General</t>
  </si>
  <si>
    <t>30-5-23-313.00 Telephone/Cell/Alarm Sys</t>
  </si>
  <si>
    <t>30-5-23-314.00 Drug Testing</t>
  </si>
  <si>
    <t>30-5-23-316.00 Chemicals</t>
  </si>
  <si>
    <t>30-5-23-317.00 Uniforms and Accessories</t>
  </si>
  <si>
    <t>30-5-23-318.00 Laboratory-Testing</t>
  </si>
  <si>
    <t>30-5-23-392.00 Bad Debt Expense</t>
  </si>
  <si>
    <t>30-5-23-398.00 Interest Expense</t>
  </si>
  <si>
    <t>30-5-23-401.00 Capital Outlay-Projects</t>
  </si>
  <si>
    <t>30-5-23-402.00 Capital Outlay -Vehicles &amp; Equip</t>
  </si>
  <si>
    <t>30-5-23-551.00 Emergency Repairs</t>
  </si>
  <si>
    <t>30-5-23-900.00 Principal Debt Requirements</t>
  </si>
  <si>
    <t>30-5-23-901.00 Capital Outlay - Financed</t>
  </si>
  <si>
    <t>30-5-23-910.10 Administrative fee to General Fund</t>
  </si>
  <si>
    <t>30-5-23-910.35 Transfers-out  WWTP Const</t>
  </si>
  <si>
    <t>30-5-23-910.10 Transfer to General Fund</t>
  </si>
  <si>
    <t>30-5-23-910.50 Transfers-out Utility Support</t>
  </si>
  <si>
    <t>25-LT CAPITAL PROJECTS-CW</t>
  </si>
  <si>
    <t>30-5-25-285.00  TWDB CW#73638-CO 2012</t>
  </si>
  <si>
    <t>30-5-25-285.01  TWDB CW#73638-LF 2012</t>
  </si>
  <si>
    <t>30-5-25-288.00 TWDB CW#73638-CO 2018</t>
  </si>
  <si>
    <t>30-5-25-288.01  TWDB CW#73638-LF 2018</t>
  </si>
  <si>
    <t xml:space="preserve">30-5-25-910.00 Transfers-out </t>
  </si>
  <si>
    <t>TOTAL 25-LT CAPITAL PROJECTS</t>
  </si>
  <si>
    <t>30-PUBLIC WORKS ADMIN</t>
  </si>
  <si>
    <t>30-5-30-101.00 Regular Pay</t>
  </si>
  <si>
    <t>30-5-30-102.00 Overtime</t>
  </si>
  <si>
    <t>30-5-30-106.00  Certification Pay</t>
  </si>
  <si>
    <t>30-5-30-107.00  Car Allowance</t>
  </si>
  <si>
    <t>30-5-30-110.00 Hospital Insurance</t>
  </si>
  <si>
    <t>30-5-30-111.00 Municipal Retirement</t>
  </si>
  <si>
    <t>30-5-30-112.00 Worker's Comp Insurance</t>
  </si>
  <si>
    <t>30-5-30-113.00 Unemployment Insurance</t>
  </si>
  <si>
    <t>30-5-30-114.00 Payroll Taxes</t>
  </si>
  <si>
    <t>30-5-30-232.00 Computer Software Maint</t>
  </si>
  <si>
    <t>30-5-30-233.00 Computer Hardware Maint</t>
  </si>
  <si>
    <t>30-5-30-301.00 Employee Expense</t>
  </si>
  <si>
    <t>30-5-30-301.02 Employee Training</t>
  </si>
  <si>
    <t>30-5-30-302.00 Supplies</t>
  </si>
  <si>
    <t>30-5-30-303.00  Fuel</t>
  </si>
  <si>
    <t>30-5-30-304.00  Vehicles</t>
  </si>
  <si>
    <t>30-5-30-307.00 Office Equipment</t>
  </si>
  <si>
    <t>30-5-30-313.00 Telephones/Cell/Alarms</t>
  </si>
  <si>
    <t>30-5-30-314.00 Drug Testing</t>
  </si>
  <si>
    <t>TOTAL 30-PUBLIC WORKS ADMIN</t>
  </si>
  <si>
    <t>31-WATER / WASTEWATER DISTRIBUTION/ COLLECTION</t>
  </si>
  <si>
    <t>30-5-31-101.00 Regular Pay</t>
  </si>
  <si>
    <t>30-5-31-102.00 Overtime Pay</t>
  </si>
  <si>
    <t>30-5-31-103.00 Certification Pay</t>
  </si>
  <si>
    <t>30-5-31-106.00 Stand-by Pay</t>
  </si>
  <si>
    <t>30-5-31-107.00 Car Allowance</t>
  </si>
  <si>
    <t>30-5-31-110.00 Hospital Insurance</t>
  </si>
  <si>
    <t>30-5-31-111.00 Municipal Retirement</t>
  </si>
  <si>
    <t>30-5-31-112.00 Worker's Comp Insurance</t>
  </si>
  <si>
    <t>30-5-31-113.00 Unemployment Insurance</t>
  </si>
  <si>
    <t>30-5-31-114.00 Payroll Taxes</t>
  </si>
  <si>
    <t>30-5-31-201.00 Organ Dues/Fees</t>
  </si>
  <si>
    <t>30-5-31-202.00 Utilities</t>
  </si>
  <si>
    <t>30-5-31-203.00 Professional Fees</t>
  </si>
  <si>
    <t>30-5-31-203.01 Agency Fees</t>
  </si>
  <si>
    <t>30-5-31-204.00 Property/Liability Insurance</t>
  </si>
  <si>
    <t>30-5-31-207.00 Janitorial / Pest Services</t>
  </si>
  <si>
    <t>30-5-31-208.00 City Attorney</t>
  </si>
  <si>
    <t>30-5-31-208.01 Litigation</t>
  </si>
  <si>
    <t>30-5-31-211.00  Radium Removal</t>
  </si>
  <si>
    <t>30-5-31-212.00 Rentals /Leases</t>
  </si>
  <si>
    <t>30-5-31-213.00 Contract Labor</t>
  </si>
  <si>
    <t>30-5-31-214.00 Internet Access Fee</t>
  </si>
  <si>
    <t>30-5-31-217.00 Annual Land Lease - Airport</t>
  </si>
  <si>
    <t>30-5-31-232.00 Computer Software Maint</t>
  </si>
  <si>
    <t>30-5-31-233.00 Computer Hardware Maint</t>
  </si>
  <si>
    <t>30-5-31-241.00 Bond Collection Fees</t>
  </si>
  <si>
    <t>30-5-31-250.00 Franchise Fees</t>
  </si>
  <si>
    <t>30-5-31-251.00 Administrative Fees</t>
  </si>
  <si>
    <t>30-5-31-301.00 Employee Expense</t>
  </si>
  <si>
    <t>30-5-31-301.02 Employee Training</t>
  </si>
  <si>
    <t>30-5-31-302.00 Supplies</t>
  </si>
  <si>
    <t>30-5-31-302.02 Meters</t>
  </si>
  <si>
    <t>30-5-31-303.00 Fuel</t>
  </si>
  <si>
    <t>30-5-31-304.00 Vehicles</t>
  </si>
  <si>
    <t>30-5-31-305.00 Communication Equip</t>
  </si>
  <si>
    <t>30-5-31-306.00 Buildings</t>
  </si>
  <si>
    <t>30-5-31-307.00 Office Equipment</t>
  </si>
  <si>
    <t>30-5-31-308.00 Heavy Rolling Stock</t>
  </si>
  <si>
    <t>30-5-31-309.00 Small Equipment</t>
  </si>
  <si>
    <t>30-5-31-310.00 Water Wells</t>
  </si>
  <si>
    <t>30-5-31-310.01  Water Tanks</t>
  </si>
  <si>
    <t>30-5-31-311.00 Pump Stations</t>
  </si>
  <si>
    <t>30-5-31-312.00 General</t>
  </si>
  <si>
    <t>30-5-31-313.00 Telephone/Cell/Alarm Sys</t>
  </si>
  <si>
    <t>30-5-31-314.00 Drug Testing</t>
  </si>
  <si>
    <t>30-5-31-315.00 Donations / Memorials</t>
  </si>
  <si>
    <t>30-5-31-316.00 Chemicals</t>
  </si>
  <si>
    <t>30-5-31-317.00 Uniforms and Accessories</t>
  </si>
  <si>
    <t>30-5-31-318.00 Laboratory-Testing</t>
  </si>
  <si>
    <t>30-5-31-392.00 Bad Debt Expense</t>
  </si>
  <si>
    <t>30-5-31-398.00 Interest Expense</t>
  </si>
  <si>
    <t>31-WATER / WASTE WATER DISTRIBUTION/ COLLECTON</t>
  </si>
  <si>
    <t>30-5-31-401.00 Capital Outlay-Projects</t>
  </si>
  <si>
    <t>30-5-31-402.00 Capital Outlay-Vechicles &amp; Equip</t>
  </si>
  <si>
    <t>30-5-31-404.00 Hwy 377N Utility Lines - TXDOT</t>
  </si>
  <si>
    <t>30-5-31-502.00 Loss on Disposed Asset</t>
  </si>
  <si>
    <t>30-5-31-551.00 Emergency Repairs</t>
  </si>
  <si>
    <t>30-5-31-552.00 Membrane Replacement Fund</t>
  </si>
  <si>
    <t>30-5-31-900.00 Principal Debt Requirements</t>
  </si>
  <si>
    <t>30-5-31-901.00 Capital Outlay - Financed</t>
  </si>
  <si>
    <t>30-5-31-905.00 Administrative fee to General Fund</t>
  </si>
  <si>
    <t>30-5-31-905.00 Administrative fee to Utility Support</t>
  </si>
  <si>
    <t>30-5-31-910.10 Transfers-out to General Fund</t>
  </si>
  <si>
    <t>30-5-31-910.22 Transfers-out to Electric</t>
  </si>
  <si>
    <t>30-5-31-910.33 Transfers-out to DW Const</t>
  </si>
  <si>
    <t>30-5-31-910.50 Transfers-out Utility Support</t>
  </si>
  <si>
    <t>30-5-31-910.80 Transfers-out Special Revenue</t>
  </si>
  <si>
    <t>TOTAL 31-WATER DISTRIBUTION</t>
  </si>
  <si>
    <t>33-LT CAPITAL PROJECTS- DW</t>
  </si>
  <si>
    <t>30-5-33-286.00  TWDB DW #62545-CO 2013</t>
  </si>
  <si>
    <t>30-5-33-286.01   TWDB DW #62545-LF 2013</t>
  </si>
  <si>
    <t>30-5-33-287.00  TWDB DW # 62545-EDAP 2015</t>
  </si>
  <si>
    <t>30-5-33-287.01  TWDB DW #62545 - EDAP 2018</t>
  </si>
  <si>
    <t>30-5-33-287.02 TWDB DW #62545 - EDAP CO 2018</t>
  </si>
  <si>
    <t>30-5-33-289.00 TWDB DW #62545 - CO 2018</t>
  </si>
  <si>
    <t xml:space="preserve">30-5-33-910.00 Transfers-out </t>
  </si>
  <si>
    <t>TOTAL 33-SPECIAL PROJECTS</t>
  </si>
  <si>
    <t>35-GROUNDWATER TREATMENT PLANT OPERATION</t>
  </si>
  <si>
    <t>30-5-35-101.00 Regular Pay</t>
  </si>
  <si>
    <t>30-5-35-102.00 Overtime Pay</t>
  </si>
  <si>
    <t>30-5-35-103.00 Certification Pay</t>
  </si>
  <si>
    <t>30-5-35-106.00 Stand-by Pay</t>
  </si>
  <si>
    <t>30-5-35-107.00 Car Allowance</t>
  </si>
  <si>
    <t>30-5-35-110.00 Hospital Insurance</t>
  </si>
  <si>
    <t>30-5-35-111.00 Municipal Retirement</t>
  </si>
  <si>
    <t>30-5-35-112.00 Worker's Comp Insurance</t>
  </si>
  <si>
    <t>30-5-35-113.00 Unemployment Insurance</t>
  </si>
  <si>
    <t>30-5-35-114.00 Payroll Taxes</t>
  </si>
  <si>
    <t>30-5-35-201.00 Organ Dues/Fees</t>
  </si>
  <si>
    <t>30-5-35-202.00 Utilities</t>
  </si>
  <si>
    <t>30-5-35-203.00 Professional Fees</t>
  </si>
  <si>
    <t>30-5-35-203.01 Agency Fees</t>
  </si>
  <si>
    <t>30-5-35-204.00 Property/Liability Insurance</t>
  </si>
  <si>
    <t>30-5-35-207.00 Janitorial / Pest Services</t>
  </si>
  <si>
    <t>30-5-35-211.00  Radium Removal</t>
  </si>
  <si>
    <t>30-5-35-212.00 Rentals /Leases</t>
  </si>
  <si>
    <t>30-5-35-213.00 Contract Labor</t>
  </si>
  <si>
    <t>30-5-35-214.00 Internet Access Fee</t>
  </si>
  <si>
    <t>30-5-35-232.00 Computer Software Maint</t>
  </si>
  <si>
    <t>30-5-35-233.00 Computer Hardware Maint</t>
  </si>
  <si>
    <t>30-5-35-241.00 Bond Collection Fees</t>
  </si>
  <si>
    <t>30-5-35-250.00 Franchise Fees</t>
  </si>
  <si>
    <t>30-5-35-251.00 Administrative Fees</t>
  </si>
  <si>
    <t>30-5-35-301.00 Employee Expense</t>
  </si>
  <si>
    <t>30-5-35-301.02 Employee Training</t>
  </si>
  <si>
    <t>30-5-35-302.00 Supplies</t>
  </si>
  <si>
    <t>30-5-35-302.02 Meters</t>
  </si>
  <si>
    <t>30-5-35-303.00 Fuel</t>
  </si>
  <si>
    <t>30-5-35-304.00 Vehicles</t>
  </si>
  <si>
    <t>30-5-35-305.00 Communication Equip</t>
  </si>
  <si>
    <t>30-5-35-306.00 Buildings</t>
  </si>
  <si>
    <t>30-5-35-307.00 Office Equipment</t>
  </si>
  <si>
    <t>30-5-35-308.00 Heavy Rolling Stock</t>
  </si>
  <si>
    <t>30-5-35-309.00 Small Equipment</t>
  </si>
  <si>
    <t>30-5-35-310.00 Water Wells</t>
  </si>
  <si>
    <t>30-5-35-310.01  Pump &amp; Motor</t>
  </si>
  <si>
    <t>30-5-35-311.00 Pump Stations</t>
  </si>
  <si>
    <t>30-5-35-312.00 General</t>
  </si>
  <si>
    <t>30-5-35-313.00 Telephone/Cell/Alarm Sys</t>
  </si>
  <si>
    <t>30-5-35-314.00 Drug Testing</t>
  </si>
  <si>
    <t>30-5-35-316.00 Chemicals</t>
  </si>
  <si>
    <t>30-5-35-317.00 Uniforms and Accessories</t>
  </si>
  <si>
    <t>30-5-35-318.00 Laboratory-Testing</t>
  </si>
  <si>
    <t>30-5-33-392.00 Bad Debt Expense</t>
  </si>
  <si>
    <t>30-5-35-398.00 Interest Expense</t>
  </si>
  <si>
    <t>30-5-35-401.00 Capital Outlay-Projects</t>
  </si>
  <si>
    <t>30-5-35-402.00 Capital Outlay-Vechicles &amp; Equip</t>
  </si>
  <si>
    <t>30-5-35-551.00 Emergency Repairs</t>
  </si>
  <si>
    <t>30-5-35-900.00 Principal Debt Requirements</t>
  </si>
  <si>
    <t>30-5-35-901.00 Capital Outlay - Financed</t>
  </si>
  <si>
    <t>30-5-35-905.00 Administrative fee to General Fund</t>
  </si>
  <si>
    <t>30-5-35-910.22 Transfers-out to Electric</t>
  </si>
  <si>
    <t>30-5-35-910.33 Transfers-out to DW Const</t>
  </si>
  <si>
    <t>30-5-35-910.50 Transfers-out Utility Support</t>
  </si>
  <si>
    <t>TOTAL 35-GROUNDWATER TREATMENT PLANT OPERATION</t>
  </si>
  <si>
    <t>30 -WATER / SEWER UTILITY FUND</t>
  </si>
  <si>
    <t>33- WATER CONSTRUCTION FUND</t>
  </si>
  <si>
    <t>33-4-33-686.00 TWDB DW -L1000917-CO 2019</t>
  </si>
  <si>
    <t>33-4-33-686.01 TWDB DW  -LF 1000918-LF 2019</t>
  </si>
  <si>
    <t>33-4-33-687.00 TWDB DW - G 1000916-EDAP 2019</t>
  </si>
  <si>
    <t>33-4-33-689.00 TWDB DW - G 1001747-EDAP 2024</t>
  </si>
  <si>
    <t>33-4-33-689.01 TWDB DW - L1001746 -CO 2024</t>
  </si>
  <si>
    <t>33-4-33-690.00 TWDB DW - RWAF G 2025</t>
  </si>
  <si>
    <t>33-4-33-690.01  TWDB DW - LF1001778-LF 2024A</t>
  </si>
  <si>
    <t>33-4-33-691.00 TWDB DW - L1001779 -CO 2024B</t>
  </si>
  <si>
    <t>33-4-33-691.01 TWDB DW - LF1001780 -LF 2024B</t>
  </si>
  <si>
    <t>33-4-33-910.30 Transfers-in from Water Fund</t>
  </si>
  <si>
    <t>33 - DW PROJECT</t>
  </si>
  <si>
    <t>33-5-33-286.00 TWDB DW -L1000917-CO 2019</t>
  </si>
  <si>
    <t>33-5-33-286.01 TWDB DW  -LF 1000918-LF 2019</t>
  </si>
  <si>
    <t>33-5-33-287.00 TWDB DW - G 1000916-EDAP 2019</t>
  </si>
  <si>
    <t>33-5-33-289.00 TWDB DW - G 1001747- EDAP 2024</t>
  </si>
  <si>
    <t>33-5-33-289.01 TWDB DW-L1001746 - CO 2024</t>
  </si>
  <si>
    <t>33-5-33-290.00 TWDB DW - RWAF GT 2025</t>
  </si>
  <si>
    <t>33-5-33-290.01 TWDB DW - RWAF 2025</t>
  </si>
  <si>
    <t>33-4-33-291.00 TWDB DW - L 1001779-CO 2024B</t>
  </si>
  <si>
    <t>33-4-33-291.01 TWDB DW - LF 1001780-LF 2024B</t>
  </si>
  <si>
    <t>33-5-33-300.00  Arbitrage Rebate to IRS</t>
  </si>
  <si>
    <t>33-5-33-398.00 Interest Expense</t>
  </si>
  <si>
    <t>33-5-33-900.00 Principal Debt Requirements</t>
  </si>
  <si>
    <t>TOTAL 33- DW PROJECT</t>
  </si>
  <si>
    <t>35- WWTP CONSTRUCTION FUND</t>
  </si>
  <si>
    <t>35-4-25-685.00 TWDB  CW   L1001004   CO 2019A</t>
  </si>
  <si>
    <t>35-4-25-685.01  TWDB  CW   L1001005   CO 2019B</t>
  </si>
  <si>
    <t>35-4-25-685.02 TWDB  CW   LF1001006 LF2019</t>
  </si>
  <si>
    <t>35-4-25-688.00 TWDB  CW  L1001180 CO 2021</t>
  </si>
  <si>
    <t>35-4-25-910.35 Transfers-in from Water/Sewer Fund</t>
  </si>
  <si>
    <t>25 - CW PROJECT</t>
  </si>
  <si>
    <t>35-5-25-285.00  TWDB CW  L1001004  CO 2019A</t>
  </si>
  <si>
    <t>35-5-25-285.01   TWDB CW   L1001005   CO 2019B</t>
  </si>
  <si>
    <t>35-5-25-285.02  TWDB CW  LF1001006  LF2019</t>
  </si>
  <si>
    <t>35-5-25-288.00  TWDB CW  CO 2021</t>
  </si>
  <si>
    <t>35-5-25-290.00  Arbitrage Rebate due to IRS</t>
  </si>
  <si>
    <t>35-5-25-398.00 Interest Expense</t>
  </si>
  <si>
    <t>35-5-25-900.00 Principal Debt Requirement</t>
  </si>
  <si>
    <t>TOTAL 25- CW PROJECT</t>
  </si>
  <si>
    <t>40 -GAS UTILITY FUND</t>
  </si>
  <si>
    <t>Service Revenues</t>
  </si>
  <si>
    <t>40-4-42-700.00 Residential-Distribution</t>
  </si>
  <si>
    <t>40-4-42-705.00 Commercial-Distribution</t>
  </si>
  <si>
    <t>40-4-42-710.00 Industrial-Distribution</t>
  </si>
  <si>
    <t>40-4-42-715.00 FUEL- Pass-through charge</t>
  </si>
  <si>
    <t>40-4-42-716.00 Annual RRCommission Fee</t>
  </si>
  <si>
    <t>40-4-42-720.00 City Departments-Distribution</t>
  </si>
  <si>
    <t xml:space="preserve">40-4-42-750.00 Sales Concessions   </t>
  </si>
  <si>
    <t>Operating Revenues</t>
  </si>
  <si>
    <t>40-4-42-806.00 Sale of Scrap</t>
  </si>
  <si>
    <t>40-4-42-815.00 Reimbursed Expenses</t>
  </si>
  <si>
    <t>40-4-42-815.02 TXDOT Grant</t>
  </si>
  <si>
    <t>40-4-42-818.00 Gas Tap Fees</t>
  </si>
  <si>
    <t>40-4-42-819.00 Meter Fees</t>
  </si>
  <si>
    <t>40-4-42-885.00 Donated Assets</t>
  </si>
  <si>
    <t>40-4-42-898.00 Interest Income</t>
  </si>
  <si>
    <t>40-4-42-899.00 Sale of Fixed Assets</t>
  </si>
  <si>
    <t>40-4-42-901.00 Loan Proceeds</t>
  </si>
  <si>
    <t>40-4-42-910.00 Transfers-in</t>
  </si>
  <si>
    <t>42-GAS DISTRIBUTION</t>
  </si>
  <si>
    <t>40-5-42-101.00 Regular Pay</t>
  </si>
  <si>
    <t>40-5-42-102.00 Overtime Pay</t>
  </si>
  <si>
    <t>40-5-42-103.00 Certification  Pay</t>
  </si>
  <si>
    <t>40-5-42-106.00 Stand-by Pay</t>
  </si>
  <si>
    <t>40-5-42-107.00 Car Allowance</t>
  </si>
  <si>
    <t>40-5-42-110.00 Hospital Insurance</t>
  </si>
  <si>
    <t>40-5-42-111.00 Municipal Retirement</t>
  </si>
  <si>
    <t>40-5-42-112.00 Worker's Comp Insurance</t>
  </si>
  <si>
    <t>40-5-42-113.00 Unemployment Insurance</t>
  </si>
  <si>
    <t>40-5-42-114.00 Payroll Taxes</t>
  </si>
  <si>
    <t>40-5-42-201.00 Organ Dues/Fees</t>
  </si>
  <si>
    <t>40-5-42-202.00 Utilities</t>
  </si>
  <si>
    <t>40-5-42-203.00 Professional Fees</t>
  </si>
  <si>
    <t>40-5-42-203.01 Agency Fees</t>
  </si>
  <si>
    <t>40-5-42-204.00 Property/Liability Insurance</t>
  </si>
  <si>
    <t>40-5-42-207.00 Janitorial / Pest Services</t>
  </si>
  <si>
    <t>40-5-42-208.00 City Attorney</t>
  </si>
  <si>
    <t>40-5-42-212.00 Rentals /Leases</t>
  </si>
  <si>
    <t>40-5-42-213.00 Contract Labor</t>
  </si>
  <si>
    <t>40-5-42-232.00 Computer Software Maint</t>
  </si>
  <si>
    <t>40-5-42-233.00 Computer Hardware Maint</t>
  </si>
  <si>
    <t>40-5-42-243.00 Gas Puchases</t>
  </si>
  <si>
    <t xml:space="preserve">40-5-42-244.00 Municipal Gas-Discount Earned </t>
  </si>
  <si>
    <t>40-5-42-250.00 Franchise Fees</t>
  </si>
  <si>
    <t>40-5-42-251.00 Administrative Fees</t>
  </si>
  <si>
    <t>40-5-42-301.00 Employee Expense</t>
  </si>
  <si>
    <t>40-5-42-301.02 Employee Training</t>
  </si>
  <si>
    <t>40-5-42-302.00 Supplies</t>
  </si>
  <si>
    <t>40-5-42-302.02 Meters</t>
  </si>
  <si>
    <t>40-5-42-303.00 Fuel</t>
  </si>
  <si>
    <t>40-5-42-304.00 Vehicles</t>
  </si>
  <si>
    <t>40-5-42-305.00 Communication Equip</t>
  </si>
  <si>
    <t>40-5-42-306.00 Buildings</t>
  </si>
  <si>
    <t>40-5-42-307.00 Office Equipment</t>
  </si>
  <si>
    <t>40-5-42-308.00 Heavy Rolling Stock</t>
  </si>
  <si>
    <t>40-5-42-309.00 Small Equipment</t>
  </si>
  <si>
    <t>40-5-42-312.00 General</t>
  </si>
  <si>
    <t>40-5-42-313.00 Telephone/Cell/Alarm Sys</t>
  </si>
  <si>
    <t>40-5-42-314.00 Drug Testing</t>
  </si>
  <si>
    <t>40-5-42-315.00 Donations / Memorials</t>
  </si>
  <si>
    <t>40-5-42-316.00 Chemicals</t>
  </si>
  <si>
    <t>40-5-42-317.00 Uniforms and Accessories</t>
  </si>
  <si>
    <t>40-5-42-318.00 Laboratory-Testing</t>
  </si>
  <si>
    <t>40-5-42-323.00 Gas Measurement</t>
  </si>
  <si>
    <t>40-5-42-392.00 Bad Debt Expense</t>
  </si>
  <si>
    <t>40-5-42-398.00 Interest Expense</t>
  </si>
  <si>
    <t>40-5-42-401.00 Capital Outlay - Projects</t>
  </si>
  <si>
    <t>40-5-42-402.00 Capital Outlay-Vechicles &amp; Equip</t>
  </si>
  <si>
    <t>40-5-42-404.00 Hwy 377N Utility Lines - TXDOT</t>
  </si>
  <si>
    <t>40-5-42-551.00 Emergency Repairs</t>
  </si>
  <si>
    <t>40-5-42-553.00 Meter Replacement Fund</t>
  </si>
  <si>
    <t>40-5-42-900.00 Principal Debt Requirements</t>
  </si>
  <si>
    <t>40-5-42-901.00 Capital Outlay - Financed</t>
  </si>
  <si>
    <t xml:space="preserve">40-5-42-910.00 Transfers-out </t>
  </si>
  <si>
    <t>40-5-42-910.10 Transfers-out General</t>
  </si>
  <si>
    <t>40-5-42-910.50Transfers-out Utility Support</t>
  </si>
  <si>
    <t>40-5-42-910.60 Transfers-out Solid Waste</t>
  </si>
  <si>
    <t>40-5-42-910.80 Transfers-out Special Revenue</t>
  </si>
  <si>
    <t>TOTAL 42-GAS DISTRIBUTION</t>
  </si>
  <si>
    <t>50 -UTILITY SUPPORT FUND</t>
  </si>
  <si>
    <t>50-4-50-740.00 Utility Contracts-Bad Debt</t>
  </si>
  <si>
    <t>50-4-26-815.00 Reimbursed Expenses</t>
  </si>
  <si>
    <t>50-4-26-899.00 Sale of Fixed Assets</t>
  </si>
  <si>
    <t>46-4-46-815.00 Reimbursed Expenses</t>
  </si>
  <si>
    <t>46-4-46-815.01   Credit Card Fees</t>
  </si>
  <si>
    <t>50-4-50-801.00 Penalty on Utilities</t>
  </si>
  <si>
    <t>50-4-50-802.00 Service Fees on Utilities</t>
  </si>
  <si>
    <t>50-4-50-803.00 Credit Card User Fee</t>
  </si>
  <si>
    <t>50-4-50-806.00 Sale of Scrap</t>
  </si>
  <si>
    <t>50-4-50-808.00 Cash  Long / (Short)</t>
  </si>
  <si>
    <t>50-4-50-815.00 Reimbursed Expenses</t>
  </si>
  <si>
    <t>50-4-50-815.02 TDPS Grant</t>
  </si>
  <si>
    <t>50-4-50-816.00 Bad Debt Recovery</t>
  </si>
  <si>
    <t>50-4-50-817.00 Discounts Earned</t>
  </si>
  <si>
    <t>50-4-50-818.00 Returned Check Fees</t>
  </si>
  <si>
    <t>50-4-50-845.00  Vending income</t>
  </si>
  <si>
    <t>50-4-50-845.00 Vending Income</t>
  </si>
  <si>
    <t>50-4-50-898.00 Interest Income</t>
  </si>
  <si>
    <t>50-4-26-900.00 Loan Proceeds</t>
  </si>
  <si>
    <t xml:space="preserve">50-4-50-910.00 Transfers-in </t>
  </si>
  <si>
    <t>50-4-50-910.22 Transfers-in from Electric</t>
  </si>
  <si>
    <t>50-4-50-910.23 Transfers-in from Sewer</t>
  </si>
  <si>
    <t>50-4-50-910.30 Transfers-in from Water / Sewer</t>
  </si>
  <si>
    <t>50-4-50-910.40 Transfers-in from Gas</t>
  </si>
  <si>
    <t>50-4-50-910.60 Transfers-in from Solid Waste</t>
  </si>
  <si>
    <t>50-4-50-910.80 Transfers-in from Special Rev</t>
  </si>
  <si>
    <t>26-METER SERVICES</t>
  </si>
  <si>
    <t>50-5-26-101.00 Regular Pay</t>
  </si>
  <si>
    <t>50-5-26-102.00 Overtime Pay</t>
  </si>
  <si>
    <t>50-5-26-103.00 Certification  Pay</t>
  </si>
  <si>
    <t>50-5-26-110.00 Hospital Insurance</t>
  </si>
  <si>
    <t>50-5-26-113.00 Certification Pay</t>
  </si>
  <si>
    <t>50-5-26-111.00 Municipal Retirement</t>
  </si>
  <si>
    <t>50-5-26-112.00 Worker's Comp Insurance</t>
  </si>
  <si>
    <t>50-5-26-113.00 Unemployment Insurance</t>
  </si>
  <si>
    <t>50-5-26-114.00 Payroll Taxes</t>
  </si>
  <si>
    <t>50-5-26-201.00 Organ Dues/Fees</t>
  </si>
  <si>
    <t>50-5-26-203.00 Professional Fees</t>
  </si>
  <si>
    <t>50-5-26-204.00 Property/Liability Insurance</t>
  </si>
  <si>
    <t>50-5-26-208.00 City Attorney</t>
  </si>
  <si>
    <t>50-5-26-212.00 Rentals /Leases</t>
  </si>
  <si>
    <t>50-5-26-213.00 Contract Labor</t>
  </si>
  <si>
    <t>50-5-26-232.00 Computer Software Maint</t>
  </si>
  <si>
    <t>50-5-26-233.00 Computer Hardware Maint</t>
  </si>
  <si>
    <t>50-5-26-301.00 Employee Expense</t>
  </si>
  <si>
    <t>50-5-26-301.02 Employee Training</t>
  </si>
  <si>
    <t>50-5-26-302.00 Supplies</t>
  </si>
  <si>
    <t>50-5-26-302.02  Meter Repairs</t>
  </si>
  <si>
    <t>50-5-26-303.00 Fuel</t>
  </si>
  <si>
    <t>50-5-26-304.00 Vehicles</t>
  </si>
  <si>
    <t>50-5-26-305.00 Communication Equip</t>
  </si>
  <si>
    <t>50-5-26-306.00 Buildings</t>
  </si>
  <si>
    <t>50-5-26-309.00 Small Equipment</t>
  </si>
  <si>
    <t>50-5-26-312.00 General</t>
  </si>
  <si>
    <t>50-5-26-313.00 Telephone/Cell/Alarm Sys</t>
  </si>
  <si>
    <t>50-5-26-314.00 Drug Testing</t>
  </si>
  <si>
    <t>50-5-26-315.00 Donations / Memorials</t>
  </si>
  <si>
    <t>50-5-26-316.00 Chemicals</t>
  </si>
  <si>
    <t>50-5-26-317.00 Uniforms and Accessories</t>
  </si>
  <si>
    <t>50-5-26-398.00 Interest Expense</t>
  </si>
  <si>
    <t>50-5-26-401.00 Capital Outlay - Projects</t>
  </si>
  <si>
    <t>50-5-26-402.00 Capital Outlay-Vechicles &amp; Equip</t>
  </si>
  <si>
    <t>50-5-26-900.00 Principal Debt Requirements</t>
  </si>
  <si>
    <t>50-5-26-901.00 Capital Outlay - Financed</t>
  </si>
  <si>
    <t xml:space="preserve">TOTAL 26-METER </t>
  </si>
  <si>
    <t>46-BILLING &amp; COLLECTION</t>
  </si>
  <si>
    <t>50-5-46-101.00 Regular Pay</t>
  </si>
  <si>
    <t>50-5-46-102.00 Overtime Pay</t>
  </si>
  <si>
    <t>50-5-46-110.00 Hospital Insurance</t>
  </si>
  <si>
    <t>50-5-46-111.00 Municipal Retirement</t>
  </si>
  <si>
    <t>50-5-46-112.00 Worker's Comp Insurance</t>
  </si>
  <si>
    <t>50-5-46-113.00 Unemployment Insurance</t>
  </si>
  <si>
    <t>50-5-46-114.00 Payroll Taxes</t>
  </si>
  <si>
    <t>50-5-46-201.00 Organ Dues/Fees</t>
  </si>
  <si>
    <t>50-5-46-203.00 Professional Fees</t>
  </si>
  <si>
    <t>50-5-46-204.00 Property/Liability Insurance</t>
  </si>
  <si>
    <t>50-5-46-212.00 Rentals /Leases</t>
  </si>
  <si>
    <t>50-5-46-213.00 Contract Labor</t>
  </si>
  <si>
    <t>50-5-46-232.00 Computer Software Maint</t>
  </si>
  <si>
    <t>50-5-46-233.00 Computer Hardware Maint</t>
  </si>
  <si>
    <t>50-5-46-301.00 Employee Expense</t>
  </si>
  <si>
    <t>50-5-46-301.02 Employee Training</t>
  </si>
  <si>
    <t>50-5-46-302.00 Supplies</t>
  </si>
  <si>
    <t>50-5-46-305.00 Communication Equip</t>
  </si>
  <si>
    <t>50-5-46-306.00 Buildings</t>
  </si>
  <si>
    <t>50-5-46-307.00 Office Equipment</t>
  </si>
  <si>
    <t>50-5-46-309.00 Small Equipment</t>
  </si>
  <si>
    <t>50-5-46-312.00 General</t>
  </si>
  <si>
    <t>50-5-46-313.00 Telephone/Cell/Alarm Sys</t>
  </si>
  <si>
    <t>50-5-46-314.00 Drug Testing</t>
  </si>
  <si>
    <t>50-5-46-315.00 Donations / Memorials</t>
  </si>
  <si>
    <t>50-5-46-317.00 Uniforms &amp; Accessories</t>
  </si>
  <si>
    <t>50-5-46-391.00  Prior Year Collection Expense</t>
  </si>
  <si>
    <t>50-5-46-392.00 Bad Debt Expense</t>
  </si>
  <si>
    <t>50-5-46-398.00 Interest Expense</t>
  </si>
  <si>
    <t>TOTAL 46-BILLING &amp; COLLECTION</t>
  </si>
  <si>
    <t>50-UTILITY SUPPORT</t>
  </si>
  <si>
    <t>50-5-50-202.00 Utilities</t>
  </si>
  <si>
    <t>50-5-50-203.00 Professional Fees</t>
  </si>
  <si>
    <t>50-5-50-204.00 Property/Liability Insurance</t>
  </si>
  <si>
    <t>50-5-50-207.00 Janitorial / Pest Services</t>
  </si>
  <si>
    <t>50-5-50-212.00 Rentals/Leases</t>
  </si>
  <si>
    <t>50-5-50-214.00 Internet Access Fees</t>
  </si>
  <si>
    <t>50-5-50-232.00 Computer Software Maint</t>
  </si>
  <si>
    <t>50-5-50-233.00 Computer Hardware Maint</t>
  </si>
  <si>
    <t>50-5-50-236.00 IT Contract</t>
  </si>
  <si>
    <t>50-5-50-236.01 IT Backup Service</t>
  </si>
  <si>
    <t>50-5-50-302.00 Supplies - Service Center</t>
  </si>
  <si>
    <t>50-5-50-302.03 Postage</t>
  </si>
  <si>
    <t>50-5-50-306.00 Building</t>
  </si>
  <si>
    <t>50-5-50-307.00  Office Equipment</t>
  </si>
  <si>
    <t>50-5-50-313.00 Telephone/Cell/Alarm Sys</t>
  </si>
  <si>
    <t>50-5-50-317.00 Uniforms</t>
  </si>
  <si>
    <t>50-5-50-319.00 Credit Card Fees</t>
  </si>
  <si>
    <t>50-5-50-360.00 Miscellaneous Expense</t>
  </si>
  <si>
    <t>50-5-50-365.00 Inventory Adjustment Expense</t>
  </si>
  <si>
    <t>50-5-50-392.00 Bad Debt Expense</t>
  </si>
  <si>
    <t>50-5-50-398.00 Interest Expense</t>
  </si>
  <si>
    <t>50-5-50-401.00 Capital Outlay - Projects</t>
  </si>
  <si>
    <t>50-5-50-402.00 Capital Outlay-Vechicles &amp; Equip</t>
  </si>
  <si>
    <t>50-5-50-554.00 Technology Replacement</t>
  </si>
  <si>
    <t>50-5-50-900.00 Principal Debt Requirements</t>
  </si>
  <si>
    <t>50-5-50-901.00 Capital Outlay - Financed</t>
  </si>
  <si>
    <t>50-5-50-910.10 Transfers-out to General Fund</t>
  </si>
  <si>
    <t>TOTAL 50-UTILITY SUPPORT</t>
  </si>
  <si>
    <t>60 -SOLID WASTE FUND</t>
  </si>
  <si>
    <t>60-4-14-700.00 Res Svc-Manual Pick-Up</t>
  </si>
  <si>
    <t>60-4-14-705.00 Comm Svc-Manual Pick-Up</t>
  </si>
  <si>
    <t>60-4-14-705.01 Comm Svc-Dumpster Pick-Up</t>
  </si>
  <si>
    <t>60-4-14-720.00 City Departments-Service</t>
  </si>
  <si>
    <t>60-4-14-730.00 Landfill Disposal Fees</t>
  </si>
  <si>
    <t>60-4-14-750.00 Sales Consessions</t>
  </si>
  <si>
    <t>60-4-18-700.00 Street Sweeping Svc</t>
  </si>
  <si>
    <t>60-4-14-808.00 Cash Long / (Short)</t>
  </si>
  <si>
    <t>60-4-14-813.00 CVCOG Grant</t>
  </si>
  <si>
    <t>60-4-14-815.00 Reimbursed Expenses</t>
  </si>
  <si>
    <t>60-4-14-816.00 Bad Debt Recovery</t>
  </si>
  <si>
    <t>60-4-14-822.00 Recycling Revenue</t>
  </si>
  <si>
    <t>60-4-14-898.00 Interest Income</t>
  </si>
  <si>
    <t>60-4-14-899.00 Sale of Fixed Assets</t>
  </si>
  <si>
    <t>60-4-14-900.00 Loan Proceeds</t>
  </si>
  <si>
    <t>60-4-14-910.00 Transfers-in</t>
  </si>
  <si>
    <t>60-4-18-900.00 Loan Proceeds</t>
  </si>
  <si>
    <t>14-SOLID WASTE DISPOSAL</t>
  </si>
  <si>
    <t>60-5-14-101.00 Regular Pay</t>
  </si>
  <si>
    <t>60-5-14-102.00 Overtime Pay</t>
  </si>
  <si>
    <t>60-5-14-103.00 Certification Pay</t>
  </si>
  <si>
    <t>60-5-14-107.00 Car Allowance</t>
  </si>
  <si>
    <t>60-5-14-110.00 Hospital Insurance</t>
  </si>
  <si>
    <t>60-5-14-111.00 Municipal Retirement</t>
  </si>
  <si>
    <t>60-5-14-112.00 Worker's Comp Insurance</t>
  </si>
  <si>
    <t>60-5-14-113.00 Unemployment Insurance</t>
  </si>
  <si>
    <t>60-5-14-114.00 Payroll Taxes</t>
  </si>
  <si>
    <t>60-5-14-201.00 Organ Dues/Fees</t>
  </si>
  <si>
    <t>60-5-14-202.00 Utilities</t>
  </si>
  <si>
    <t>60-5-14-203.00 Professional Fees</t>
  </si>
  <si>
    <t>60-5-14-203.01 Agency Fees</t>
  </si>
  <si>
    <t>60-5-14-204.00 Property/Liability Insurance</t>
  </si>
  <si>
    <t>60-5-14-208.00 City Attorney</t>
  </si>
  <si>
    <t>60-5-14-212.00 Rentals /Leases</t>
  </si>
  <si>
    <t>60-5-14-213.00 Contract Labor</t>
  </si>
  <si>
    <t>60-5-14-214.00 Internet Access Fee</t>
  </si>
  <si>
    <t>60-5-14-232.00 Computer Software Maint</t>
  </si>
  <si>
    <t>60-5-14-233.00 Computer Hardware Maint</t>
  </si>
  <si>
    <t>60-5-14-250.00 Franchise Fees</t>
  </si>
  <si>
    <t>60-5-14-251.00 Administrative Fees</t>
  </si>
  <si>
    <t>60-5-14-301.00 Employee Expense</t>
  </si>
  <si>
    <t>60-5-14-301.02 Employee Training</t>
  </si>
  <si>
    <t>60-5-14-302.00 Supplies</t>
  </si>
  <si>
    <t>60-5-14-303.00 Fuel</t>
  </si>
  <si>
    <t>60-5-14-304.00 Vehicles</t>
  </si>
  <si>
    <t>60-5-14-305.00 Communication Equip</t>
  </si>
  <si>
    <t>60-5-14-306.00 Buildings</t>
  </si>
  <si>
    <t>60-5-14-307.00 Office Equipment</t>
  </si>
  <si>
    <t>60-5-14-308.00 Heavy Rolling Stock</t>
  </si>
  <si>
    <t>60-5-14-309.00 Small Equipment</t>
  </si>
  <si>
    <t>60-5-14-312.00 General</t>
  </si>
  <si>
    <t>60-5-14-313.00 Telephone/Cell/Alarm Sys</t>
  </si>
  <si>
    <t>60-5-14-314.00 Drug Testing</t>
  </si>
  <si>
    <t>60-5-14-315.00 Donations / Memorials</t>
  </si>
  <si>
    <t>60-5-14-316.00 Chemicals</t>
  </si>
  <si>
    <t>60-5-14-317.00 Uniforms and Accessories</t>
  </si>
  <si>
    <t>60-5-14-318.00 Laboratory Testing</t>
  </si>
  <si>
    <t>60-5-14-330.00 Recycling  Program</t>
  </si>
  <si>
    <t>60-5-14-331.00 Community Clean-up Program</t>
  </si>
  <si>
    <t>60-5-14-392.00 Bad Debt Expense</t>
  </si>
  <si>
    <t>60-5-14-398.00 Interest Expense</t>
  </si>
  <si>
    <t>60-5-14-401.00 Capital Outlay - Projects</t>
  </si>
  <si>
    <t>60-5-14-402.00 Capital Outlay-Vechicles &amp; Equip</t>
  </si>
  <si>
    <t>60-5-14-551.00 Emergency Repairs</t>
  </si>
  <si>
    <t>60-5-14-556.00 Landfill Closure Reserve Costs</t>
  </si>
  <si>
    <t>60-5-14-900.00 Principal Debt Requirements</t>
  </si>
  <si>
    <t>60-5-14-901.00 Capital Outlay - Financed</t>
  </si>
  <si>
    <t xml:space="preserve">60-5-14-910.00 Transfers-out </t>
  </si>
  <si>
    <t>60-5-14-910.10 Transfers-out to General Fund</t>
  </si>
  <si>
    <t>60-5-14-910.50 Transfers-out Utility Support</t>
  </si>
  <si>
    <t>60-5-14-910.80 Transfers-out Special Revenue</t>
  </si>
  <si>
    <t>TOTAL 14-SOLID WASTE DISPOSAL</t>
  </si>
  <si>
    <t>18-STREET SANITATION MOVED TO FUND 61</t>
  </si>
  <si>
    <t>60-5-18-101.00 Regular Payroll</t>
  </si>
  <si>
    <t>60-5-18-102.00 Overtime</t>
  </si>
  <si>
    <t>60-5-18-110.00 Hospital Insurance</t>
  </si>
  <si>
    <t>60-5-18-111.00 Municipal Retirement</t>
  </si>
  <si>
    <t>60-5-18-112.00 Worker's Comp Insurance</t>
  </si>
  <si>
    <t>60-5-18-113.00 Unemployment Insurance</t>
  </si>
  <si>
    <t>60-5-18-114.00 Payroll Taxes</t>
  </si>
  <si>
    <t>60-5-18-202.00 Utilities</t>
  </si>
  <si>
    <t>60-5-18-301.00 Employee Expense</t>
  </si>
  <si>
    <t>60-5-18-301.02 Employee Training</t>
  </si>
  <si>
    <t>60-5-18-302.00 Supplies</t>
  </si>
  <si>
    <t>60-5-18-303.00 Fuel</t>
  </si>
  <si>
    <t>60-5-18-304.00 Vehicles</t>
  </si>
  <si>
    <t>60-5-18-308.00 Heavy Rolling Stock</t>
  </si>
  <si>
    <t>60-5-18-309.00  Small Equipment</t>
  </si>
  <si>
    <t>60-5-18-314.00 Drug Testing</t>
  </si>
  <si>
    <t>60-5-18-317.00 Uniforms</t>
  </si>
  <si>
    <t>60-5-18-392.00  Bed Debt Expense</t>
  </si>
  <si>
    <t>60-5-18-398.00 Interest Expense</t>
  </si>
  <si>
    <t>60-5-18-401.00 Capital Outlay - Projects</t>
  </si>
  <si>
    <t>60-5-18-402.00 Capital Outlay-Vechicles &amp; Equip</t>
  </si>
  <si>
    <t>60-5-18-900.00 Principal Debt Requirements</t>
  </si>
  <si>
    <t>60-5-18-910.61 Transfer-out to Street Sanitation Fund</t>
  </si>
  <si>
    <t>60-5-18-901.00 Capital Outlay - Financed</t>
  </si>
  <si>
    <t>TOTAL 18-STREET SANITATION</t>
  </si>
  <si>
    <t>61 - STREET SANITAITON FUND</t>
  </si>
  <si>
    <t>General Revenues</t>
  </si>
  <si>
    <t>61-4-18-700.00 Street Sweeping Svc</t>
  </si>
  <si>
    <t>Operatingl Revenues</t>
  </si>
  <si>
    <t>61-4-18-815.00 Reimbursed Expenses</t>
  </si>
  <si>
    <t>TOTAL Operatingl Revenues</t>
  </si>
  <si>
    <t>61-4-18-900.00 Loan Proceeds</t>
  </si>
  <si>
    <t>61-4-18-910.60 Transfers-in from Solid Waste</t>
  </si>
  <si>
    <t>18-STREET SANITATION</t>
  </si>
  <si>
    <t>61-5-18-101.00 Regular Pay</t>
  </si>
  <si>
    <t>61-5-18-102.00 Overtime Pay</t>
  </si>
  <si>
    <t>61-5-18-103.00  Certificaiton Pay</t>
  </si>
  <si>
    <t>61-5-18-110.00  Hospital Insurance</t>
  </si>
  <si>
    <t>61-5-18-111.00  Municipal Retirement</t>
  </si>
  <si>
    <t>61-5-18-112.00 Worker's Comp Insurance</t>
  </si>
  <si>
    <t>61-5-18-113.00 Unemployment Insurance</t>
  </si>
  <si>
    <t>61-5-18-114.00 Payroll Taxes</t>
  </si>
  <si>
    <t>61-5-18-202.00 Utilities</t>
  </si>
  <si>
    <t>61-5-18-301.00 Employee Expense</t>
  </si>
  <si>
    <t>61-5-18-301.02 Employee Training</t>
  </si>
  <si>
    <t>61-5-18-302.00 Supplies</t>
  </si>
  <si>
    <t>61-5-18-303.00 Fuel</t>
  </si>
  <si>
    <t>61-5-18-304.00 Vehicles</t>
  </si>
  <si>
    <t>61-5-18-308.00 Heavy Rolling Stock</t>
  </si>
  <si>
    <t>61-5-18-309.00  Small Equipment</t>
  </si>
  <si>
    <t>61-5-18-312.00 General</t>
  </si>
  <si>
    <t>61-5-18-314.00  Drug Testing</t>
  </si>
  <si>
    <t>61-5-18-316.00  Chemicals</t>
  </si>
  <si>
    <t>60-5-18-317.00  Uniforms</t>
  </si>
  <si>
    <t>61-5-18-392.00  Bad Debt Expense</t>
  </si>
  <si>
    <t>61-5-18-398.00  Interest Expense</t>
  </si>
  <si>
    <t>61-5-18-401.00 Capital Outlay - Projects</t>
  </si>
  <si>
    <t>61-5-18-402.00 Capital Outlay-Vechicles &amp; Equip</t>
  </si>
  <si>
    <t>61-5-18-900.00 Principal Debt Requirement</t>
  </si>
  <si>
    <t>80-5-47-901.00 Capital Outlay Financed</t>
  </si>
  <si>
    <t>71- EMPLOYEE BENEFITS TRUST FUND</t>
  </si>
  <si>
    <t>71-4-40-636.00  Medical Insurance Premiums</t>
  </si>
  <si>
    <t>71-4-40-898.00   Interest Earnings</t>
  </si>
  <si>
    <t>33-4-33-687.01  EDAP  CO   2019</t>
  </si>
  <si>
    <t xml:space="preserve">71-4-40-900.00 Transfers-in </t>
  </si>
  <si>
    <t>40-EMPLOYEE BENEFITS TRUST</t>
  </si>
  <si>
    <t>71-5-40-110.00 Employee Insurance</t>
  </si>
  <si>
    <t>33-4-33-900.00 Principal Debt Requirements</t>
  </si>
  <si>
    <t>TOTAL 71- EMPLOYEE BENEFITS TRUST</t>
  </si>
  <si>
    <t>80 -SPECIAL REVENUE FUND</t>
  </si>
  <si>
    <t>80-4-15-655.00 Motel Tax Receipts</t>
  </si>
  <si>
    <t>80-4-15-656.00 EDC's % of  SalesTax Recpts</t>
  </si>
  <si>
    <t>80-4-15-657.00 Donations to CVCOG Van Driver</t>
  </si>
  <si>
    <t>80-4-15-885.00 Donations-various</t>
  </si>
  <si>
    <t>80-4-15-886.00 Pass-through Grant(s)</t>
  </si>
  <si>
    <t>80-4-16-622.00 County Subsidies</t>
  </si>
  <si>
    <t>80-4-16-628.00 CVCOG Section 18 Subsidies</t>
  </si>
  <si>
    <t>80-4-16-628.01 CVCOG Nutrition Subsidies</t>
  </si>
  <si>
    <t>80-4-16-629.00  Grants</t>
  </si>
  <si>
    <t>80-4-16-630.00 Daily Participants</t>
  </si>
  <si>
    <t>80-4-16-806.00 Sale of Scrap</t>
  </si>
  <si>
    <t>80-4-16-814.00 Donations</t>
  </si>
  <si>
    <t>80-4-16-815.00 Reimbursed Expenses</t>
  </si>
  <si>
    <t>80-4-43-663.00 LCRA Grant</t>
  </si>
  <si>
    <t xml:space="preserve">80-4-43-664.00 CVCOG Grant - Recycling </t>
  </si>
  <si>
    <t>80-4-43-665.00 TDPS Grant - Sirens</t>
  </si>
  <si>
    <t>80-4-43-666.00 TDPS Grant - Generators</t>
  </si>
  <si>
    <t>80-4-43-667.00 TDPS Grant - Lake Dam</t>
  </si>
  <si>
    <t>80-4-43-668.00 EMS Grant - RAC</t>
  </si>
  <si>
    <t>80-4-43-669.00  EMS Grant - Other</t>
  </si>
  <si>
    <t>80-4-43-670.00 USDA Grant - Solar Panels</t>
  </si>
  <si>
    <t>80-4-43-671.00 TXDOT-Airport -Drainage</t>
  </si>
  <si>
    <t>80-4-43-671.02 CARES ACT Grant</t>
  </si>
  <si>
    <t>80-4-43-672.00 TXDOT-Airport -NPE/ IIJA</t>
  </si>
  <si>
    <t>80-4-43-673.00 TXDOT-Airport Repavement</t>
  </si>
  <si>
    <t>80-4-43-674.00 TXDOT-Airport Master Plan</t>
  </si>
  <si>
    <t>80-4-43-675.00 TDPS Grant - Warehouse</t>
  </si>
  <si>
    <t>80-4-43-675.02      City  In Kind</t>
  </si>
  <si>
    <t>80-4-43-676.00 TPW Grant - Boat Ramp</t>
  </si>
  <si>
    <t>80-4-43-677.00 TPW Grant - Richards Park</t>
  </si>
  <si>
    <t>80-4-43-677.01      City Contribution/LCRA</t>
  </si>
  <si>
    <t>80-4-43-678.00 TPW Grant - Brady Trail</t>
  </si>
  <si>
    <t>80-4-43-679.00 TPW Grant - W Washington Park</t>
  </si>
  <si>
    <t>80-4-43-680.00  CLFRF 2021</t>
  </si>
  <si>
    <t>80-4-43-681.00 OPIOD Treatment Program</t>
  </si>
  <si>
    <t>80-4-43-685.00 TWDB #73638 - WWTP- CO 2012</t>
  </si>
  <si>
    <t>80-4-43-685.01 TWDB #73638 - WWTP- LF</t>
  </si>
  <si>
    <t>80-4-43-686.00 TWDB #62545 - DW-CO 2013</t>
  </si>
  <si>
    <t>80-4-43-686.01 TWDB #62545 - DW-LF</t>
  </si>
  <si>
    <t>80-4-43-687.00 TWDB - DW -CO 2014</t>
  </si>
  <si>
    <t>80-4-43-687.01  TWDB - DW - LF</t>
  </si>
  <si>
    <t>80-4-43-688.00 TWDB -DW- CO 2015</t>
  </si>
  <si>
    <t>80-4-47-601.00  Cemetery Tax - Current</t>
  </si>
  <si>
    <t>80-4-47-602.00  Cemetery Tax - Delinquent</t>
  </si>
  <si>
    <t>80-4-47-603.00  Cemetery Tax - Penalties / Int</t>
  </si>
  <si>
    <t>80-4-47-605.00  Payment in Lieu of Taxes</t>
  </si>
  <si>
    <t xml:space="preserve">80-4-16-910.00 Transfers-in </t>
  </si>
  <si>
    <t>80-4-16-910.20 Transfers-in from Electric</t>
  </si>
  <si>
    <t>80-4-16-910.40 Transfers-in from Gas</t>
  </si>
  <si>
    <t>80-4-16-910.60  Transfers-in from Solid Waste</t>
  </si>
  <si>
    <t>80-4-43-910.10 Transfers-in from Genral Fund</t>
  </si>
  <si>
    <t>80-4-43-910.22 Transfers-in from Electric</t>
  </si>
  <si>
    <t>80-4-43-910.30 Transfers-in from Water</t>
  </si>
  <si>
    <t>80-4-43-910.40 Transfers-in from Gas</t>
  </si>
  <si>
    <t>80-4-43-910.60 Transfers-in from Solid Waste</t>
  </si>
  <si>
    <t>15-PASS-THROUGH SERVICES</t>
  </si>
  <si>
    <t>80-5-15-255.00 Motel Tax Remittance-Chamber</t>
  </si>
  <si>
    <t>80-5-15-255.01 Motel Tax Remittance-Museum</t>
  </si>
  <si>
    <t>80-5-15-255.02 Motel Tax Remittance-Hillbilly</t>
  </si>
  <si>
    <t>80-5-15-255.03 Motel Tax -Qualified Projects</t>
  </si>
  <si>
    <t>80-5-15-256.00 Sales Tax Remittance-EDC</t>
  </si>
  <si>
    <t>80-5-15-257.00 Donation Remittance-CVCOG</t>
  </si>
  <si>
    <t>80-5-15-258.00 Donation Remittance-various</t>
  </si>
  <si>
    <t>80-5-15-259.00 Pass-through Grant(s)</t>
  </si>
  <si>
    <t>80-5-15-910.82 Transfers-out to Hotel/Motel Fund</t>
  </si>
  <si>
    <t>TOTAL 15-PASS-THROUGH SERVICES</t>
  </si>
  <si>
    <t>16-SR. CITIZENS PROGRAM</t>
  </si>
  <si>
    <t>80-5-16-101.00 Regular Pay</t>
  </si>
  <si>
    <t>80-5-16-102.00 Overtime Pay</t>
  </si>
  <si>
    <t>80-5-16-110.00 Hospital Insurance</t>
  </si>
  <si>
    <t>80-5-16-111.00 Municipal Retirement</t>
  </si>
  <si>
    <t>80-5-16-112.00 Worker's Comp Insurance</t>
  </si>
  <si>
    <t>80-5-16-113.00 Unemployment Insurance</t>
  </si>
  <si>
    <t>80-5-16-114.00 Payroll Taxes</t>
  </si>
  <si>
    <t>80-5-16-201.00 Organ Dues/Fees</t>
  </si>
  <si>
    <t>80-5-16-202.00 Utilities</t>
  </si>
  <si>
    <t>80-5-16-203.00 Professional Fees</t>
  </si>
  <si>
    <t>80-5-16-204.00 Property/Liability Ins</t>
  </si>
  <si>
    <t>80-5-16-205.00 CVCOGLocal Match for Transit</t>
  </si>
  <si>
    <t>80-5-16-207.00 Janitorial / Pest Services</t>
  </si>
  <si>
    <t>80-5-16-212.00 Rentals/Leases</t>
  </si>
  <si>
    <t>80-5-16-232.00 Computer Software Maint</t>
  </si>
  <si>
    <t>80-5-16-233.00 Computer Hardware  Maint</t>
  </si>
  <si>
    <t>80-5-16-242.00 Waste Disosal Fees</t>
  </si>
  <si>
    <t>80-5-16-301.00 Employee Expense</t>
  </si>
  <si>
    <t>80-5-16-301.02 Employee Training</t>
  </si>
  <si>
    <t>80-5-16-302.00 Supplies</t>
  </si>
  <si>
    <t>80-5-16-302.04  Supplies - Home Delivery</t>
  </si>
  <si>
    <t>80-5-16-303.00 Fuel</t>
  </si>
  <si>
    <t>80-5-16-304.00 Vehicles</t>
  </si>
  <si>
    <t>80-5-16-306.00 Buildings</t>
  </si>
  <si>
    <t>80-5-16-307.00 Office Equipment</t>
  </si>
  <si>
    <t>80-5-16-309.00  Small Eqiupment</t>
  </si>
  <si>
    <t>80-5-16-312.00 General</t>
  </si>
  <si>
    <t>80-5-16-313.00 Telephone/Cell/Alarm Sys</t>
  </si>
  <si>
    <t>80-5-16-314.00 Drug Testing</t>
  </si>
  <si>
    <t>80-5-16-317.00 Uniforms</t>
  </si>
  <si>
    <t>80-5-16-320.00 Food Products</t>
  </si>
  <si>
    <t>80-5-16-392.00 Bad Debt Expense</t>
  </si>
  <si>
    <t>80-5-16-401.00 Capital Outlay - Projects</t>
  </si>
  <si>
    <t>80-5-16-402.00 Capital Outlay-Vechicles &amp; Equip</t>
  </si>
  <si>
    <t>TOTAL 16-SR. CITIZENS PROGRAM</t>
  </si>
  <si>
    <t>43-COMMUNITY DEVELOPMENT</t>
  </si>
  <si>
    <t>80-5-43-261.00 OPIOID Treatment Program</t>
  </si>
  <si>
    <t>80-5-43-263.00 LCRA Grant</t>
  </si>
  <si>
    <t>80-5-43-264.01      Local Cost</t>
  </si>
  <si>
    <t>80-5-43-265.00 TDPS Grant - Sirens</t>
  </si>
  <si>
    <t>80-5-43-265.01      Local Cost</t>
  </si>
  <si>
    <t>80-5-43-266.00 TDPS Grant - Generators</t>
  </si>
  <si>
    <t>80-5-43-266.01      Local cost</t>
  </si>
  <si>
    <t>80-5-43-267.00 TDPS Grant - Lake Dam</t>
  </si>
  <si>
    <t>80-5-43-267.01     Local Cost</t>
  </si>
  <si>
    <t>80-5-43-268.00 EMS Grant - RAC</t>
  </si>
  <si>
    <t>80-5-43-269.00 EMS Grant - Other</t>
  </si>
  <si>
    <t>80-5-43-269.01      Local Cost</t>
  </si>
  <si>
    <t>80-5-43-270.00 USDA Grant  - Solar Panels</t>
  </si>
  <si>
    <t>80-5-43-270.01       Local Cost</t>
  </si>
  <si>
    <t>80-5-43-271.00 TXDOT- Airport Grant - Drainage</t>
  </si>
  <si>
    <t>80-5-43-271.01      Local Cost</t>
  </si>
  <si>
    <t>80-5-43-272.00 TXDOT-Airport - NPE/ IIJA Lighting</t>
  </si>
  <si>
    <t xml:space="preserve">80-5-43-272.01      Local Cost     </t>
  </si>
  <si>
    <t>80-5-43-273.00 TXDOT-Airport - Repavement</t>
  </si>
  <si>
    <t>80-5-43-273.01       Local Cost</t>
  </si>
  <si>
    <t>80-5-43-274.00 TXDOT-Airport Master Plan</t>
  </si>
  <si>
    <t>80-5-43-274.01      Local cost</t>
  </si>
  <si>
    <t>80-5-43-275.00 TDPS Grant - Warehouse</t>
  </si>
  <si>
    <t>80-5-43-275.01       Local - In Kind</t>
  </si>
  <si>
    <t>80-5-43-275.02       Local   Cost</t>
  </si>
  <si>
    <t>80-5-43-276.00 TPW Grant - Boat Ramp</t>
  </si>
  <si>
    <t>80-5-43-276.01      Local Cost</t>
  </si>
  <si>
    <t>80-5-43-277.00 TPW Grant - Richards Park</t>
  </si>
  <si>
    <t>80-5-43-277.01      Local Cost</t>
  </si>
  <si>
    <t>80-5-43-278.00 TPW Grant - Brady Trail</t>
  </si>
  <si>
    <t>80-5-43-278.01      Local Cost</t>
  </si>
  <si>
    <t>80-5-43-279.00 TPW Grant -WWashington Park</t>
  </si>
  <si>
    <t>80-5-43-279.01      Local Cost</t>
  </si>
  <si>
    <t>80-5-43-280.00  Lt. Conway (Stanburn) Park</t>
  </si>
  <si>
    <t>80-5-43-281.00  CLFRF 2021  Refund</t>
  </si>
  <si>
    <t>80-5-43-284.00 TDA Grant - Water -#711059</t>
  </si>
  <si>
    <t>80-5-43-284.01     Local Cost</t>
  </si>
  <si>
    <t>80-5-43-285.00 CW-TWDB Proj #73638-CO-L111</t>
  </si>
  <si>
    <t>80-5-43-285.01 CW-TWDB Proj #73638-LF-119</t>
  </si>
  <si>
    <t>80-5-43-286.00 DW-TWDB Proj #62545-CO-L115</t>
  </si>
  <si>
    <t>80-5-43-286.01 DW-TWDB Proj #62545-LF-116</t>
  </si>
  <si>
    <t>80-5-43-287.00 DW-TWDB -CO 2014</t>
  </si>
  <si>
    <t>80-5-43-287.01  DW-TWDB-LF</t>
  </si>
  <si>
    <t>80-5-43-288.00  DW-TWDB-CO 2015</t>
  </si>
  <si>
    <t>80-5-43-910.00 Transfers-out  to General Fund</t>
  </si>
  <si>
    <t>80-5-43-910.30 Transfers-out to Water</t>
  </si>
  <si>
    <t>TOTAL 43-COMMUNITY DEVELOPMENT</t>
  </si>
  <si>
    <t>47-CEMETERY MOVED TO FUND 81</t>
  </si>
  <si>
    <t>80-5-47-101.00 Regular Pay</t>
  </si>
  <si>
    <t>80-5-47-102.00 Overtime Pay</t>
  </si>
  <si>
    <t>80-5-47-112.00 Worker's Comp Insurance</t>
  </si>
  <si>
    <t>80-5-47-113.00 Unemployment Insurance</t>
  </si>
  <si>
    <t>80-5-47-114.00 Payroll Taxes</t>
  </si>
  <si>
    <t>80-5-47-203.00 Professional Fees</t>
  </si>
  <si>
    <t>80-5-47-301.00  Employee Expense</t>
  </si>
  <si>
    <t>80-5-47-314.00  Drug Testing</t>
  </si>
  <si>
    <t>80-5-47-324.00  General Repairs</t>
  </si>
  <si>
    <t>80-5-47-401.00 Capital Outlay - Projects</t>
  </si>
  <si>
    <t>80-5-47-402.00 Capital Outlay-Vechicles &amp; Equip</t>
  </si>
  <si>
    <t>80-5-47-910.81 Transfers-out to Cemetery Fund</t>
  </si>
  <si>
    <t>TOTAL 47-CEMETERY</t>
  </si>
  <si>
    <t xml:space="preserve">REVENUE OVER/(UNDER) EXPENDITURES   </t>
  </si>
  <si>
    <t xml:space="preserve">NET WORKING CAPITAL </t>
  </si>
  <si>
    <t>81 - CEMETERY FUND</t>
  </si>
  <si>
    <t>81-4-47-601.00  Cemetery Tax - Current</t>
  </si>
  <si>
    <t>81-4-47-602.00  Cemetery Tax - Delinquent</t>
  </si>
  <si>
    <t>81-4-47-603.00  Cemetery Tax - Penalties / Int</t>
  </si>
  <si>
    <t>81-4-47-605.00  Payment in Lieu of Taxes</t>
  </si>
  <si>
    <t>Operating  Revenue</t>
  </si>
  <si>
    <t>81-4-47-814.00 Donation to Live Oak Cemetery</t>
  </si>
  <si>
    <t>TOTAL Operatin Revenue</t>
  </si>
  <si>
    <t>81-4-47-910.80 Transfers-in from Special Revenue</t>
  </si>
  <si>
    <t>81 -CEMETERY FUND</t>
  </si>
  <si>
    <t>47-CEMETERY</t>
  </si>
  <si>
    <t>81-5-47-101.00 Regular Pay</t>
  </si>
  <si>
    <t>81-5-47-102.00 Overtime Pay</t>
  </si>
  <si>
    <t>81-5-47-110.00  Hospital Insurance</t>
  </si>
  <si>
    <t>81-5-47-111.00  Municipal Retirement</t>
  </si>
  <si>
    <t>81-5-47-112.00 Worker's Comp Insurance</t>
  </si>
  <si>
    <t>81-5-47-113.00 Unemployment Insurance</t>
  </si>
  <si>
    <t>81-5-47-114.00 Payroll Taxes</t>
  </si>
  <si>
    <t>81-5-47-203.00 Professional Fees</t>
  </si>
  <si>
    <t>81-5-47-309.00  Small Equipment</t>
  </si>
  <si>
    <t>81-5-47-312.00  General Repairs</t>
  </si>
  <si>
    <t>81-5-47-314.00  Drug Testing</t>
  </si>
  <si>
    <t>81-5-47-317.00  Uniforms &amp; Accessories</t>
  </si>
  <si>
    <t>81-5-47-401.00 Capital Outlay - Projects</t>
  </si>
  <si>
    <t>81-5-47-402.00 Capital Outlay-Vechicles &amp; Equip</t>
  </si>
  <si>
    <t xml:space="preserve">80-5-47-910.00 Transfers-out </t>
  </si>
  <si>
    <t>81  -CEMETERY FUND</t>
  </si>
  <si>
    <t>82- HOTEL / MOTEL TAX FUND</t>
  </si>
  <si>
    <t>82-4-48-655.00  Motel Tax Receipts</t>
  </si>
  <si>
    <t>82-4-48-910.80 Transfers-in from Special Revenue</t>
  </si>
  <si>
    <t>82- HOTEL / MOTEL TAX  FUND</t>
  </si>
  <si>
    <t>48-HOTEL / MOTEL</t>
  </si>
  <si>
    <t>82-5-48-254.00 Qualified Projects</t>
  </si>
  <si>
    <t>82-5-48-255.00 Chamber of Commerce</t>
  </si>
  <si>
    <t>TOTAL 48 HOTEL / MOTEL</t>
  </si>
  <si>
    <t>83 -SPECIAL PURPOSE FUNDS</t>
  </si>
  <si>
    <t>83-4-49-632.01  Security Fees</t>
  </si>
  <si>
    <t>83-4-49-632.02  Technology Fees</t>
  </si>
  <si>
    <t>83-4-49-650.00  Education Subsidy</t>
  </si>
  <si>
    <t>83-4-49-651.00  Drug Seizure Awards</t>
  </si>
  <si>
    <t>Operating Revenue</t>
  </si>
  <si>
    <t>83-4-49-898.00 Interest Income</t>
  </si>
  <si>
    <t>TOTAL Operating Revenue</t>
  </si>
  <si>
    <t>83-4-49-910.10 Transfers-in from General Fund</t>
  </si>
  <si>
    <t>49- POLICE / SECURITY / TECH</t>
  </si>
  <si>
    <t>83-5-49-332.01 Security Expense - Court</t>
  </si>
  <si>
    <t>83-5-49-332.02 Technology Upgrades - Court</t>
  </si>
  <si>
    <t>83-5-49-350.00 Police Educational Training</t>
  </si>
  <si>
    <t>83-5-49-351.00 Drug Enforcement Program</t>
  </si>
  <si>
    <t>83-5-49-401.00 Capital Outlay - Projects</t>
  </si>
  <si>
    <t>83-5-49-402.00 Capital Outlay-Vechicles &amp; Equip</t>
  </si>
  <si>
    <t>TOTAL 49-POLICE / MINICIPAL 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</si>
</sst>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0.00_);[Red]\(0.00\)"/>
    <numFmt numFmtId="166" formatCode="0_);[Red]\(0\)"/>
  </numFmts>
  <fonts count="16" x14ac:knownFonts="1">
    <font>
      <sz val="10"/>
      <name val="Arial"/>
    </font>
    <font>
      <sz val="10"/>
      <name val="Arial"/>
    </font>
    <font>
      <sz val="7.5"/>
      <name val="Arial Narrow"/>
      <family val="2"/>
    </font>
    <font>
      <sz val="10"/>
      <name val="Arial Narrow"/>
      <family val="2"/>
    </font>
    <font>
      <u/>
      <sz val="7.5"/>
      <name val="Arial Narrow"/>
      <family val="2"/>
    </font>
    <font>
      <sz val="7.5"/>
      <color indexed="10"/>
      <name val="Arial Narrow"/>
      <family val="2"/>
    </font>
    <font>
      <b/>
      <sz val="7.5"/>
      <name val="Arial Narrow"/>
      <family val="2"/>
    </font>
    <font>
      <sz val="7.5"/>
      <color rgb="FFFF0000"/>
      <name val="Arial Narrow"/>
      <family val="2"/>
    </font>
    <font>
      <sz val="10"/>
      <color rgb="FFFF0000"/>
      <name val="Arial Narrow"/>
      <family val="2"/>
    </font>
    <font>
      <b/>
      <sz val="7.5"/>
      <color rgb="FFFF0000"/>
      <name val="Arial Narrow"/>
      <family val="2"/>
    </font>
    <font>
      <sz val="8"/>
      <name val="Arial Narrow"/>
      <family val="2"/>
    </font>
    <font>
      <sz val="10"/>
      <color indexed="10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22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38" fontId="2" fillId="0" borderId="0" xfId="0" applyNumberFormat="1" applyFont="1"/>
    <xf numFmtId="0" fontId="4" fillId="0" borderId="0" xfId="0" applyFont="1"/>
    <xf numFmtId="38" fontId="3" fillId="0" borderId="0" xfId="0" applyNumberFormat="1" applyFont="1"/>
    <xf numFmtId="3" fontId="2" fillId="0" borderId="1" xfId="0" applyNumberFormat="1" applyFont="1" applyBorder="1"/>
    <xf numFmtId="40" fontId="2" fillId="0" borderId="0" xfId="0" applyNumberFormat="1" applyFont="1"/>
    <xf numFmtId="3" fontId="3" fillId="0" borderId="0" xfId="0" applyNumberFormat="1" applyFont="1"/>
    <xf numFmtId="3" fontId="5" fillId="0" borderId="0" xfId="0" applyNumberFormat="1" applyFont="1"/>
    <xf numFmtId="4" fontId="2" fillId="0" borderId="0" xfId="0" applyNumberFormat="1" applyFont="1"/>
    <xf numFmtId="38" fontId="6" fillId="0" borderId="0" xfId="0" applyNumberFormat="1" applyFont="1"/>
    <xf numFmtId="3" fontId="7" fillId="0" borderId="0" xfId="0" applyNumberFormat="1" applyFont="1"/>
    <xf numFmtId="0" fontId="7" fillId="0" borderId="0" xfId="0" applyFont="1"/>
    <xf numFmtId="38" fontId="7" fillId="0" borderId="0" xfId="0" applyNumberFormat="1" applyFont="1"/>
    <xf numFmtId="0" fontId="8" fillId="0" borderId="0" xfId="0" applyFont="1"/>
    <xf numFmtId="2" fontId="2" fillId="0" borderId="0" xfId="0" applyNumberFormat="1" applyFont="1"/>
    <xf numFmtId="3" fontId="6" fillId="0" borderId="0" xfId="0" applyNumberFormat="1" applyFont="1"/>
    <xf numFmtId="4" fontId="6" fillId="0" borderId="0" xfId="0" applyNumberFormat="1" applyFont="1"/>
    <xf numFmtId="37" fontId="2" fillId="0" borderId="0" xfId="0" applyNumberFormat="1" applyFont="1"/>
    <xf numFmtId="3" fontId="2" fillId="0" borderId="2" xfId="0" applyNumberFormat="1" applyFont="1" applyBorder="1"/>
    <xf numFmtId="37" fontId="2" fillId="0" borderId="1" xfId="0" applyNumberFormat="1" applyFont="1" applyBorder="1"/>
    <xf numFmtId="38" fontId="2" fillId="0" borderId="1" xfId="0" applyNumberFormat="1" applyFont="1" applyBorder="1"/>
    <xf numFmtId="3" fontId="2" fillId="2" borderId="0" xfId="0" applyNumberFormat="1" applyFont="1" applyFill="1"/>
    <xf numFmtId="0" fontId="6" fillId="0" borderId="0" xfId="0" applyFont="1"/>
    <xf numFmtId="3" fontId="4" fillId="0" borderId="0" xfId="0" applyNumberFormat="1" applyFont="1"/>
    <xf numFmtId="38" fontId="4" fillId="0" borderId="0" xfId="0" applyNumberFormat="1" applyFont="1"/>
    <xf numFmtId="3" fontId="2" fillId="0" borderId="0" xfId="1" applyNumberFormat="1" applyFont="1" applyFill="1"/>
    <xf numFmtId="38" fontId="2" fillId="0" borderId="2" xfId="0" applyNumberFormat="1" applyFont="1" applyBorder="1"/>
    <xf numFmtId="37" fontId="2" fillId="0" borderId="2" xfId="0" applyNumberFormat="1" applyFont="1" applyBorder="1"/>
    <xf numFmtId="38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10" fillId="0" borderId="0" xfId="0" applyFont="1"/>
    <xf numFmtId="3" fontId="10" fillId="0" borderId="0" xfId="0" applyNumberFormat="1" applyFont="1"/>
    <xf numFmtId="38" fontId="10" fillId="0" borderId="0" xfId="0" applyNumberFormat="1" applyFont="1"/>
    <xf numFmtId="3" fontId="9" fillId="0" borderId="0" xfId="0" applyNumberFormat="1" applyFont="1"/>
    <xf numFmtId="4" fontId="5" fillId="0" borderId="0" xfId="0" applyNumberFormat="1" applyFont="1"/>
    <xf numFmtId="0" fontId="11" fillId="0" borderId="0" xfId="0" applyFont="1"/>
    <xf numFmtId="40" fontId="3" fillId="0" borderId="0" xfId="0" applyNumberFormat="1" applyFont="1"/>
    <xf numFmtId="40" fontId="5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3" fontId="7" fillId="0" borderId="1" xfId="0" applyNumberFormat="1" applyFont="1" applyBorder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40" fontId="2" fillId="0" borderId="0" xfId="0" applyNumberFormat="1" applyFont="1" applyFill="1"/>
    <xf numFmtId="0" fontId="5" fillId="0" borderId="0" xfId="0" applyFont="1" applyFill="1"/>
    <xf numFmtId="38" fontId="2" fillId="0" borderId="0" xfId="0" applyNumberFormat="1" applyFont="1" applyFill="1"/>
    <xf numFmtId="0" fontId="7" fillId="0" borderId="0" xfId="0" applyFont="1" applyFill="1"/>
    <xf numFmtId="0" fontId="9" fillId="0" borderId="0" xfId="0" applyFont="1" applyFill="1" applyAlignment="1">
      <alignment horizontal="center"/>
    </xf>
    <xf numFmtId="38" fontId="6" fillId="0" borderId="0" xfId="0" applyNumberFormat="1" applyFont="1" applyFill="1"/>
    <xf numFmtId="0" fontId="6" fillId="0" borderId="0" xfId="0" applyFont="1" applyFill="1"/>
    <xf numFmtId="3" fontId="2" fillId="0" borderId="0" xfId="0" applyNumberFormat="1" applyFont="1" applyFill="1"/>
    <xf numFmtId="0" fontId="4" fillId="0" borderId="0" xfId="0" applyFont="1" applyFill="1"/>
    <xf numFmtId="0" fontId="10" fillId="0" borderId="0" xfId="0" applyFont="1" applyFill="1"/>
    <xf numFmtId="38" fontId="5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EC7B2-997D-4863-A444-F81767F52B79}">
  <sheetPr>
    <tabColor rgb="FFFF0000"/>
    <pageSetUpPr fitToPage="1"/>
  </sheetPr>
  <dimension ref="A1:AH6035"/>
  <sheetViews>
    <sheetView tabSelected="1" workbookViewId="0">
      <selection activeCell="A4" sqref="A4"/>
    </sheetView>
  </sheetViews>
  <sheetFormatPr defaultRowHeight="12.75" x14ac:dyDescent="0.2"/>
  <cols>
    <col min="1" max="1" width="33.5703125" style="3" customWidth="1"/>
    <col min="2" max="2" width="1.28515625" style="3" customWidth="1"/>
    <col min="3" max="3" width="11.140625" style="2" customWidth="1"/>
    <col min="4" max="4" width="1.7109375" style="2" customWidth="1"/>
    <col min="5" max="5" width="11.140625" style="2" customWidth="1"/>
    <col min="6" max="6" width="1.42578125" style="2" customWidth="1"/>
    <col min="7" max="7" width="11.140625" style="2" customWidth="1"/>
    <col min="8" max="8" width="1.42578125" style="2" customWidth="1"/>
    <col min="9" max="9" width="11.140625" style="2" customWidth="1"/>
    <col min="10" max="10" width="1.28515625" style="2" customWidth="1"/>
    <col min="11" max="11" width="11.140625" style="2" customWidth="1"/>
    <col min="12" max="12" width="1.28515625" style="3" customWidth="1"/>
    <col min="13" max="13" width="11.140625" style="2" hidden="1" customWidth="1"/>
    <col min="14" max="14" width="1.28515625" style="3" hidden="1" customWidth="1"/>
    <col min="15" max="15" width="10" style="2" hidden="1" customWidth="1"/>
    <col min="16" max="16" width="1.28515625" style="3" customWidth="1"/>
    <col min="17" max="17" width="11.140625" style="2" customWidth="1"/>
    <col min="18" max="18" width="9.140625" style="51" customWidth="1"/>
    <col min="19" max="19" width="9.140625" style="2" customWidth="1"/>
    <col min="20" max="20" width="13.42578125" style="4" customWidth="1"/>
    <col min="21" max="21" width="12.85546875" style="3" customWidth="1"/>
    <col min="22" max="31" width="1.85546875" style="3" customWidth="1"/>
    <col min="32" max="32" width="10.42578125" style="3" bestFit="1" customWidth="1"/>
    <col min="33" max="256" width="9.140625" style="3"/>
    <col min="257" max="257" width="33.5703125" style="3" customWidth="1"/>
    <col min="258" max="258" width="1.28515625" style="3" customWidth="1"/>
    <col min="259" max="259" width="11.140625" style="3" customWidth="1"/>
    <col min="260" max="260" width="1.7109375" style="3" customWidth="1"/>
    <col min="261" max="261" width="11.140625" style="3" customWidth="1"/>
    <col min="262" max="262" width="1.42578125" style="3" customWidth="1"/>
    <col min="263" max="263" width="11.140625" style="3" customWidth="1"/>
    <col min="264" max="264" width="1.42578125" style="3" customWidth="1"/>
    <col min="265" max="265" width="11.140625" style="3" customWidth="1"/>
    <col min="266" max="266" width="1.28515625" style="3" customWidth="1"/>
    <col min="267" max="267" width="11.140625" style="3" customWidth="1"/>
    <col min="268" max="268" width="1.28515625" style="3" customWidth="1"/>
    <col min="269" max="271" width="0" style="3" hidden="1" customWidth="1"/>
    <col min="272" max="272" width="1.28515625" style="3" customWidth="1"/>
    <col min="273" max="273" width="11.140625" style="3" customWidth="1"/>
    <col min="274" max="275" width="9.140625" style="3"/>
    <col min="276" max="276" width="13.42578125" style="3" customWidth="1"/>
    <col min="277" max="277" width="12.85546875" style="3" customWidth="1"/>
    <col min="278" max="287" width="1.85546875" style="3" customWidth="1"/>
    <col min="288" max="288" width="10.42578125" style="3" bestFit="1" customWidth="1"/>
    <col min="289" max="512" width="9.140625" style="3"/>
    <col min="513" max="513" width="33.5703125" style="3" customWidth="1"/>
    <col min="514" max="514" width="1.28515625" style="3" customWidth="1"/>
    <col min="515" max="515" width="11.140625" style="3" customWidth="1"/>
    <col min="516" max="516" width="1.7109375" style="3" customWidth="1"/>
    <col min="517" max="517" width="11.140625" style="3" customWidth="1"/>
    <col min="518" max="518" width="1.42578125" style="3" customWidth="1"/>
    <col min="519" max="519" width="11.140625" style="3" customWidth="1"/>
    <col min="520" max="520" width="1.42578125" style="3" customWidth="1"/>
    <col min="521" max="521" width="11.140625" style="3" customWidth="1"/>
    <col min="522" max="522" width="1.28515625" style="3" customWidth="1"/>
    <col min="523" max="523" width="11.140625" style="3" customWidth="1"/>
    <col min="524" max="524" width="1.28515625" style="3" customWidth="1"/>
    <col min="525" max="527" width="0" style="3" hidden="1" customWidth="1"/>
    <col min="528" max="528" width="1.28515625" style="3" customWidth="1"/>
    <col min="529" max="529" width="11.140625" style="3" customWidth="1"/>
    <col min="530" max="531" width="9.140625" style="3"/>
    <col min="532" max="532" width="13.42578125" style="3" customWidth="1"/>
    <col min="533" max="533" width="12.85546875" style="3" customWidth="1"/>
    <col min="534" max="543" width="1.85546875" style="3" customWidth="1"/>
    <col min="544" max="544" width="10.42578125" style="3" bestFit="1" customWidth="1"/>
    <col min="545" max="768" width="9.140625" style="3"/>
    <col min="769" max="769" width="33.5703125" style="3" customWidth="1"/>
    <col min="770" max="770" width="1.28515625" style="3" customWidth="1"/>
    <col min="771" max="771" width="11.140625" style="3" customWidth="1"/>
    <col min="772" max="772" width="1.7109375" style="3" customWidth="1"/>
    <col min="773" max="773" width="11.140625" style="3" customWidth="1"/>
    <col min="774" max="774" width="1.42578125" style="3" customWidth="1"/>
    <col min="775" max="775" width="11.140625" style="3" customWidth="1"/>
    <col min="776" max="776" width="1.42578125" style="3" customWidth="1"/>
    <col min="777" max="777" width="11.140625" style="3" customWidth="1"/>
    <col min="778" max="778" width="1.28515625" style="3" customWidth="1"/>
    <col min="779" max="779" width="11.140625" style="3" customWidth="1"/>
    <col min="780" max="780" width="1.28515625" style="3" customWidth="1"/>
    <col min="781" max="783" width="0" style="3" hidden="1" customWidth="1"/>
    <col min="784" max="784" width="1.28515625" style="3" customWidth="1"/>
    <col min="785" max="785" width="11.140625" style="3" customWidth="1"/>
    <col min="786" max="787" width="9.140625" style="3"/>
    <col min="788" max="788" width="13.42578125" style="3" customWidth="1"/>
    <col min="789" max="789" width="12.85546875" style="3" customWidth="1"/>
    <col min="790" max="799" width="1.85546875" style="3" customWidth="1"/>
    <col min="800" max="800" width="10.42578125" style="3" bestFit="1" customWidth="1"/>
    <col min="801" max="1024" width="9.140625" style="3"/>
    <col min="1025" max="1025" width="33.5703125" style="3" customWidth="1"/>
    <col min="1026" max="1026" width="1.28515625" style="3" customWidth="1"/>
    <col min="1027" max="1027" width="11.140625" style="3" customWidth="1"/>
    <col min="1028" max="1028" width="1.7109375" style="3" customWidth="1"/>
    <col min="1029" max="1029" width="11.140625" style="3" customWidth="1"/>
    <col min="1030" max="1030" width="1.42578125" style="3" customWidth="1"/>
    <col min="1031" max="1031" width="11.140625" style="3" customWidth="1"/>
    <col min="1032" max="1032" width="1.42578125" style="3" customWidth="1"/>
    <col min="1033" max="1033" width="11.140625" style="3" customWidth="1"/>
    <col min="1034" max="1034" width="1.28515625" style="3" customWidth="1"/>
    <col min="1035" max="1035" width="11.140625" style="3" customWidth="1"/>
    <col min="1036" max="1036" width="1.28515625" style="3" customWidth="1"/>
    <col min="1037" max="1039" width="0" style="3" hidden="1" customWidth="1"/>
    <col min="1040" max="1040" width="1.28515625" style="3" customWidth="1"/>
    <col min="1041" max="1041" width="11.140625" style="3" customWidth="1"/>
    <col min="1042" max="1043" width="9.140625" style="3"/>
    <col min="1044" max="1044" width="13.42578125" style="3" customWidth="1"/>
    <col min="1045" max="1045" width="12.85546875" style="3" customWidth="1"/>
    <col min="1046" max="1055" width="1.85546875" style="3" customWidth="1"/>
    <col min="1056" max="1056" width="10.42578125" style="3" bestFit="1" customWidth="1"/>
    <col min="1057" max="1280" width="9.140625" style="3"/>
    <col min="1281" max="1281" width="33.5703125" style="3" customWidth="1"/>
    <col min="1282" max="1282" width="1.28515625" style="3" customWidth="1"/>
    <col min="1283" max="1283" width="11.140625" style="3" customWidth="1"/>
    <col min="1284" max="1284" width="1.7109375" style="3" customWidth="1"/>
    <col min="1285" max="1285" width="11.140625" style="3" customWidth="1"/>
    <col min="1286" max="1286" width="1.42578125" style="3" customWidth="1"/>
    <col min="1287" max="1287" width="11.140625" style="3" customWidth="1"/>
    <col min="1288" max="1288" width="1.42578125" style="3" customWidth="1"/>
    <col min="1289" max="1289" width="11.140625" style="3" customWidth="1"/>
    <col min="1290" max="1290" width="1.28515625" style="3" customWidth="1"/>
    <col min="1291" max="1291" width="11.140625" style="3" customWidth="1"/>
    <col min="1292" max="1292" width="1.28515625" style="3" customWidth="1"/>
    <col min="1293" max="1295" width="0" style="3" hidden="1" customWidth="1"/>
    <col min="1296" max="1296" width="1.28515625" style="3" customWidth="1"/>
    <col min="1297" max="1297" width="11.140625" style="3" customWidth="1"/>
    <col min="1298" max="1299" width="9.140625" style="3"/>
    <col min="1300" max="1300" width="13.42578125" style="3" customWidth="1"/>
    <col min="1301" max="1301" width="12.85546875" style="3" customWidth="1"/>
    <col min="1302" max="1311" width="1.85546875" style="3" customWidth="1"/>
    <col min="1312" max="1312" width="10.42578125" style="3" bestFit="1" customWidth="1"/>
    <col min="1313" max="1536" width="9.140625" style="3"/>
    <col min="1537" max="1537" width="33.5703125" style="3" customWidth="1"/>
    <col min="1538" max="1538" width="1.28515625" style="3" customWidth="1"/>
    <col min="1539" max="1539" width="11.140625" style="3" customWidth="1"/>
    <col min="1540" max="1540" width="1.7109375" style="3" customWidth="1"/>
    <col min="1541" max="1541" width="11.140625" style="3" customWidth="1"/>
    <col min="1542" max="1542" width="1.42578125" style="3" customWidth="1"/>
    <col min="1543" max="1543" width="11.140625" style="3" customWidth="1"/>
    <col min="1544" max="1544" width="1.42578125" style="3" customWidth="1"/>
    <col min="1545" max="1545" width="11.140625" style="3" customWidth="1"/>
    <col min="1546" max="1546" width="1.28515625" style="3" customWidth="1"/>
    <col min="1547" max="1547" width="11.140625" style="3" customWidth="1"/>
    <col min="1548" max="1548" width="1.28515625" style="3" customWidth="1"/>
    <col min="1549" max="1551" width="0" style="3" hidden="1" customWidth="1"/>
    <col min="1552" max="1552" width="1.28515625" style="3" customWidth="1"/>
    <col min="1553" max="1553" width="11.140625" style="3" customWidth="1"/>
    <col min="1554" max="1555" width="9.140625" style="3"/>
    <col min="1556" max="1556" width="13.42578125" style="3" customWidth="1"/>
    <col min="1557" max="1557" width="12.85546875" style="3" customWidth="1"/>
    <col min="1558" max="1567" width="1.85546875" style="3" customWidth="1"/>
    <col min="1568" max="1568" width="10.42578125" style="3" bestFit="1" customWidth="1"/>
    <col min="1569" max="1792" width="9.140625" style="3"/>
    <col min="1793" max="1793" width="33.5703125" style="3" customWidth="1"/>
    <col min="1794" max="1794" width="1.28515625" style="3" customWidth="1"/>
    <col min="1795" max="1795" width="11.140625" style="3" customWidth="1"/>
    <col min="1796" max="1796" width="1.7109375" style="3" customWidth="1"/>
    <col min="1797" max="1797" width="11.140625" style="3" customWidth="1"/>
    <col min="1798" max="1798" width="1.42578125" style="3" customWidth="1"/>
    <col min="1799" max="1799" width="11.140625" style="3" customWidth="1"/>
    <col min="1800" max="1800" width="1.42578125" style="3" customWidth="1"/>
    <col min="1801" max="1801" width="11.140625" style="3" customWidth="1"/>
    <col min="1802" max="1802" width="1.28515625" style="3" customWidth="1"/>
    <col min="1803" max="1803" width="11.140625" style="3" customWidth="1"/>
    <col min="1804" max="1804" width="1.28515625" style="3" customWidth="1"/>
    <col min="1805" max="1807" width="0" style="3" hidden="1" customWidth="1"/>
    <col min="1808" max="1808" width="1.28515625" style="3" customWidth="1"/>
    <col min="1809" max="1809" width="11.140625" style="3" customWidth="1"/>
    <col min="1810" max="1811" width="9.140625" style="3"/>
    <col min="1812" max="1812" width="13.42578125" style="3" customWidth="1"/>
    <col min="1813" max="1813" width="12.85546875" style="3" customWidth="1"/>
    <col min="1814" max="1823" width="1.85546875" style="3" customWidth="1"/>
    <col min="1824" max="1824" width="10.42578125" style="3" bestFit="1" customWidth="1"/>
    <col min="1825" max="2048" width="9.140625" style="3"/>
    <col min="2049" max="2049" width="33.5703125" style="3" customWidth="1"/>
    <col min="2050" max="2050" width="1.28515625" style="3" customWidth="1"/>
    <col min="2051" max="2051" width="11.140625" style="3" customWidth="1"/>
    <col min="2052" max="2052" width="1.7109375" style="3" customWidth="1"/>
    <col min="2053" max="2053" width="11.140625" style="3" customWidth="1"/>
    <col min="2054" max="2054" width="1.42578125" style="3" customWidth="1"/>
    <col min="2055" max="2055" width="11.140625" style="3" customWidth="1"/>
    <col min="2056" max="2056" width="1.42578125" style="3" customWidth="1"/>
    <col min="2057" max="2057" width="11.140625" style="3" customWidth="1"/>
    <col min="2058" max="2058" width="1.28515625" style="3" customWidth="1"/>
    <col min="2059" max="2059" width="11.140625" style="3" customWidth="1"/>
    <col min="2060" max="2060" width="1.28515625" style="3" customWidth="1"/>
    <col min="2061" max="2063" width="0" style="3" hidden="1" customWidth="1"/>
    <col min="2064" max="2064" width="1.28515625" style="3" customWidth="1"/>
    <col min="2065" max="2065" width="11.140625" style="3" customWidth="1"/>
    <col min="2066" max="2067" width="9.140625" style="3"/>
    <col min="2068" max="2068" width="13.42578125" style="3" customWidth="1"/>
    <col min="2069" max="2069" width="12.85546875" style="3" customWidth="1"/>
    <col min="2070" max="2079" width="1.85546875" style="3" customWidth="1"/>
    <col min="2080" max="2080" width="10.42578125" style="3" bestFit="1" customWidth="1"/>
    <col min="2081" max="2304" width="9.140625" style="3"/>
    <col min="2305" max="2305" width="33.5703125" style="3" customWidth="1"/>
    <col min="2306" max="2306" width="1.28515625" style="3" customWidth="1"/>
    <col min="2307" max="2307" width="11.140625" style="3" customWidth="1"/>
    <col min="2308" max="2308" width="1.7109375" style="3" customWidth="1"/>
    <col min="2309" max="2309" width="11.140625" style="3" customWidth="1"/>
    <col min="2310" max="2310" width="1.42578125" style="3" customWidth="1"/>
    <col min="2311" max="2311" width="11.140625" style="3" customWidth="1"/>
    <col min="2312" max="2312" width="1.42578125" style="3" customWidth="1"/>
    <col min="2313" max="2313" width="11.140625" style="3" customWidth="1"/>
    <col min="2314" max="2314" width="1.28515625" style="3" customWidth="1"/>
    <col min="2315" max="2315" width="11.140625" style="3" customWidth="1"/>
    <col min="2316" max="2316" width="1.28515625" style="3" customWidth="1"/>
    <col min="2317" max="2319" width="0" style="3" hidden="1" customWidth="1"/>
    <col min="2320" max="2320" width="1.28515625" style="3" customWidth="1"/>
    <col min="2321" max="2321" width="11.140625" style="3" customWidth="1"/>
    <col min="2322" max="2323" width="9.140625" style="3"/>
    <col min="2324" max="2324" width="13.42578125" style="3" customWidth="1"/>
    <col min="2325" max="2325" width="12.85546875" style="3" customWidth="1"/>
    <col min="2326" max="2335" width="1.85546875" style="3" customWidth="1"/>
    <col min="2336" max="2336" width="10.42578125" style="3" bestFit="1" customWidth="1"/>
    <col min="2337" max="2560" width="9.140625" style="3"/>
    <col min="2561" max="2561" width="33.5703125" style="3" customWidth="1"/>
    <col min="2562" max="2562" width="1.28515625" style="3" customWidth="1"/>
    <col min="2563" max="2563" width="11.140625" style="3" customWidth="1"/>
    <col min="2564" max="2564" width="1.7109375" style="3" customWidth="1"/>
    <col min="2565" max="2565" width="11.140625" style="3" customWidth="1"/>
    <col min="2566" max="2566" width="1.42578125" style="3" customWidth="1"/>
    <col min="2567" max="2567" width="11.140625" style="3" customWidth="1"/>
    <col min="2568" max="2568" width="1.42578125" style="3" customWidth="1"/>
    <col min="2569" max="2569" width="11.140625" style="3" customWidth="1"/>
    <col min="2570" max="2570" width="1.28515625" style="3" customWidth="1"/>
    <col min="2571" max="2571" width="11.140625" style="3" customWidth="1"/>
    <col min="2572" max="2572" width="1.28515625" style="3" customWidth="1"/>
    <col min="2573" max="2575" width="0" style="3" hidden="1" customWidth="1"/>
    <col min="2576" max="2576" width="1.28515625" style="3" customWidth="1"/>
    <col min="2577" max="2577" width="11.140625" style="3" customWidth="1"/>
    <col min="2578" max="2579" width="9.140625" style="3"/>
    <col min="2580" max="2580" width="13.42578125" style="3" customWidth="1"/>
    <col min="2581" max="2581" width="12.85546875" style="3" customWidth="1"/>
    <col min="2582" max="2591" width="1.85546875" style="3" customWidth="1"/>
    <col min="2592" max="2592" width="10.42578125" style="3" bestFit="1" customWidth="1"/>
    <col min="2593" max="2816" width="9.140625" style="3"/>
    <col min="2817" max="2817" width="33.5703125" style="3" customWidth="1"/>
    <col min="2818" max="2818" width="1.28515625" style="3" customWidth="1"/>
    <col min="2819" max="2819" width="11.140625" style="3" customWidth="1"/>
    <col min="2820" max="2820" width="1.7109375" style="3" customWidth="1"/>
    <col min="2821" max="2821" width="11.140625" style="3" customWidth="1"/>
    <col min="2822" max="2822" width="1.42578125" style="3" customWidth="1"/>
    <col min="2823" max="2823" width="11.140625" style="3" customWidth="1"/>
    <col min="2824" max="2824" width="1.42578125" style="3" customWidth="1"/>
    <col min="2825" max="2825" width="11.140625" style="3" customWidth="1"/>
    <col min="2826" max="2826" width="1.28515625" style="3" customWidth="1"/>
    <col min="2827" max="2827" width="11.140625" style="3" customWidth="1"/>
    <col min="2828" max="2828" width="1.28515625" style="3" customWidth="1"/>
    <col min="2829" max="2831" width="0" style="3" hidden="1" customWidth="1"/>
    <col min="2832" max="2832" width="1.28515625" style="3" customWidth="1"/>
    <col min="2833" max="2833" width="11.140625" style="3" customWidth="1"/>
    <col min="2834" max="2835" width="9.140625" style="3"/>
    <col min="2836" max="2836" width="13.42578125" style="3" customWidth="1"/>
    <col min="2837" max="2837" width="12.85546875" style="3" customWidth="1"/>
    <col min="2838" max="2847" width="1.85546875" style="3" customWidth="1"/>
    <col min="2848" max="2848" width="10.42578125" style="3" bestFit="1" customWidth="1"/>
    <col min="2849" max="3072" width="9.140625" style="3"/>
    <col min="3073" max="3073" width="33.5703125" style="3" customWidth="1"/>
    <col min="3074" max="3074" width="1.28515625" style="3" customWidth="1"/>
    <col min="3075" max="3075" width="11.140625" style="3" customWidth="1"/>
    <col min="3076" max="3076" width="1.7109375" style="3" customWidth="1"/>
    <col min="3077" max="3077" width="11.140625" style="3" customWidth="1"/>
    <col min="3078" max="3078" width="1.42578125" style="3" customWidth="1"/>
    <col min="3079" max="3079" width="11.140625" style="3" customWidth="1"/>
    <col min="3080" max="3080" width="1.42578125" style="3" customWidth="1"/>
    <col min="3081" max="3081" width="11.140625" style="3" customWidth="1"/>
    <col min="3082" max="3082" width="1.28515625" style="3" customWidth="1"/>
    <col min="3083" max="3083" width="11.140625" style="3" customWidth="1"/>
    <col min="3084" max="3084" width="1.28515625" style="3" customWidth="1"/>
    <col min="3085" max="3087" width="0" style="3" hidden="1" customWidth="1"/>
    <col min="3088" max="3088" width="1.28515625" style="3" customWidth="1"/>
    <col min="3089" max="3089" width="11.140625" style="3" customWidth="1"/>
    <col min="3090" max="3091" width="9.140625" style="3"/>
    <col min="3092" max="3092" width="13.42578125" style="3" customWidth="1"/>
    <col min="3093" max="3093" width="12.85546875" style="3" customWidth="1"/>
    <col min="3094" max="3103" width="1.85546875" style="3" customWidth="1"/>
    <col min="3104" max="3104" width="10.42578125" style="3" bestFit="1" customWidth="1"/>
    <col min="3105" max="3328" width="9.140625" style="3"/>
    <col min="3329" max="3329" width="33.5703125" style="3" customWidth="1"/>
    <col min="3330" max="3330" width="1.28515625" style="3" customWidth="1"/>
    <col min="3331" max="3331" width="11.140625" style="3" customWidth="1"/>
    <col min="3332" max="3332" width="1.7109375" style="3" customWidth="1"/>
    <col min="3333" max="3333" width="11.140625" style="3" customWidth="1"/>
    <col min="3334" max="3334" width="1.42578125" style="3" customWidth="1"/>
    <col min="3335" max="3335" width="11.140625" style="3" customWidth="1"/>
    <col min="3336" max="3336" width="1.42578125" style="3" customWidth="1"/>
    <col min="3337" max="3337" width="11.140625" style="3" customWidth="1"/>
    <col min="3338" max="3338" width="1.28515625" style="3" customWidth="1"/>
    <col min="3339" max="3339" width="11.140625" style="3" customWidth="1"/>
    <col min="3340" max="3340" width="1.28515625" style="3" customWidth="1"/>
    <col min="3341" max="3343" width="0" style="3" hidden="1" customWidth="1"/>
    <col min="3344" max="3344" width="1.28515625" style="3" customWidth="1"/>
    <col min="3345" max="3345" width="11.140625" style="3" customWidth="1"/>
    <col min="3346" max="3347" width="9.140625" style="3"/>
    <col min="3348" max="3348" width="13.42578125" style="3" customWidth="1"/>
    <col min="3349" max="3349" width="12.85546875" style="3" customWidth="1"/>
    <col min="3350" max="3359" width="1.85546875" style="3" customWidth="1"/>
    <col min="3360" max="3360" width="10.42578125" style="3" bestFit="1" customWidth="1"/>
    <col min="3361" max="3584" width="9.140625" style="3"/>
    <col min="3585" max="3585" width="33.5703125" style="3" customWidth="1"/>
    <col min="3586" max="3586" width="1.28515625" style="3" customWidth="1"/>
    <col min="3587" max="3587" width="11.140625" style="3" customWidth="1"/>
    <col min="3588" max="3588" width="1.7109375" style="3" customWidth="1"/>
    <col min="3589" max="3589" width="11.140625" style="3" customWidth="1"/>
    <col min="3590" max="3590" width="1.42578125" style="3" customWidth="1"/>
    <col min="3591" max="3591" width="11.140625" style="3" customWidth="1"/>
    <col min="3592" max="3592" width="1.42578125" style="3" customWidth="1"/>
    <col min="3593" max="3593" width="11.140625" style="3" customWidth="1"/>
    <col min="3594" max="3594" width="1.28515625" style="3" customWidth="1"/>
    <col min="3595" max="3595" width="11.140625" style="3" customWidth="1"/>
    <col min="3596" max="3596" width="1.28515625" style="3" customWidth="1"/>
    <col min="3597" max="3599" width="0" style="3" hidden="1" customWidth="1"/>
    <col min="3600" max="3600" width="1.28515625" style="3" customWidth="1"/>
    <col min="3601" max="3601" width="11.140625" style="3" customWidth="1"/>
    <col min="3602" max="3603" width="9.140625" style="3"/>
    <col min="3604" max="3604" width="13.42578125" style="3" customWidth="1"/>
    <col min="3605" max="3605" width="12.85546875" style="3" customWidth="1"/>
    <col min="3606" max="3615" width="1.85546875" style="3" customWidth="1"/>
    <col min="3616" max="3616" width="10.42578125" style="3" bestFit="1" customWidth="1"/>
    <col min="3617" max="3840" width="9.140625" style="3"/>
    <col min="3841" max="3841" width="33.5703125" style="3" customWidth="1"/>
    <col min="3842" max="3842" width="1.28515625" style="3" customWidth="1"/>
    <col min="3843" max="3843" width="11.140625" style="3" customWidth="1"/>
    <col min="3844" max="3844" width="1.7109375" style="3" customWidth="1"/>
    <col min="3845" max="3845" width="11.140625" style="3" customWidth="1"/>
    <col min="3846" max="3846" width="1.42578125" style="3" customWidth="1"/>
    <col min="3847" max="3847" width="11.140625" style="3" customWidth="1"/>
    <col min="3848" max="3848" width="1.42578125" style="3" customWidth="1"/>
    <col min="3849" max="3849" width="11.140625" style="3" customWidth="1"/>
    <col min="3850" max="3850" width="1.28515625" style="3" customWidth="1"/>
    <col min="3851" max="3851" width="11.140625" style="3" customWidth="1"/>
    <col min="3852" max="3852" width="1.28515625" style="3" customWidth="1"/>
    <col min="3853" max="3855" width="0" style="3" hidden="1" customWidth="1"/>
    <col min="3856" max="3856" width="1.28515625" style="3" customWidth="1"/>
    <col min="3857" max="3857" width="11.140625" style="3" customWidth="1"/>
    <col min="3858" max="3859" width="9.140625" style="3"/>
    <col min="3860" max="3860" width="13.42578125" style="3" customWidth="1"/>
    <col min="3861" max="3861" width="12.85546875" style="3" customWidth="1"/>
    <col min="3862" max="3871" width="1.85546875" style="3" customWidth="1"/>
    <col min="3872" max="3872" width="10.42578125" style="3" bestFit="1" customWidth="1"/>
    <col min="3873" max="4096" width="9.140625" style="3"/>
    <col min="4097" max="4097" width="33.5703125" style="3" customWidth="1"/>
    <col min="4098" max="4098" width="1.28515625" style="3" customWidth="1"/>
    <col min="4099" max="4099" width="11.140625" style="3" customWidth="1"/>
    <col min="4100" max="4100" width="1.7109375" style="3" customWidth="1"/>
    <col min="4101" max="4101" width="11.140625" style="3" customWidth="1"/>
    <col min="4102" max="4102" width="1.42578125" style="3" customWidth="1"/>
    <col min="4103" max="4103" width="11.140625" style="3" customWidth="1"/>
    <col min="4104" max="4104" width="1.42578125" style="3" customWidth="1"/>
    <col min="4105" max="4105" width="11.140625" style="3" customWidth="1"/>
    <col min="4106" max="4106" width="1.28515625" style="3" customWidth="1"/>
    <col min="4107" max="4107" width="11.140625" style="3" customWidth="1"/>
    <col min="4108" max="4108" width="1.28515625" style="3" customWidth="1"/>
    <col min="4109" max="4111" width="0" style="3" hidden="1" customWidth="1"/>
    <col min="4112" max="4112" width="1.28515625" style="3" customWidth="1"/>
    <col min="4113" max="4113" width="11.140625" style="3" customWidth="1"/>
    <col min="4114" max="4115" width="9.140625" style="3"/>
    <col min="4116" max="4116" width="13.42578125" style="3" customWidth="1"/>
    <col min="4117" max="4117" width="12.85546875" style="3" customWidth="1"/>
    <col min="4118" max="4127" width="1.85546875" style="3" customWidth="1"/>
    <col min="4128" max="4128" width="10.42578125" style="3" bestFit="1" customWidth="1"/>
    <col min="4129" max="4352" width="9.140625" style="3"/>
    <col min="4353" max="4353" width="33.5703125" style="3" customWidth="1"/>
    <col min="4354" max="4354" width="1.28515625" style="3" customWidth="1"/>
    <col min="4355" max="4355" width="11.140625" style="3" customWidth="1"/>
    <col min="4356" max="4356" width="1.7109375" style="3" customWidth="1"/>
    <col min="4357" max="4357" width="11.140625" style="3" customWidth="1"/>
    <col min="4358" max="4358" width="1.42578125" style="3" customWidth="1"/>
    <col min="4359" max="4359" width="11.140625" style="3" customWidth="1"/>
    <col min="4360" max="4360" width="1.42578125" style="3" customWidth="1"/>
    <col min="4361" max="4361" width="11.140625" style="3" customWidth="1"/>
    <col min="4362" max="4362" width="1.28515625" style="3" customWidth="1"/>
    <col min="4363" max="4363" width="11.140625" style="3" customWidth="1"/>
    <col min="4364" max="4364" width="1.28515625" style="3" customWidth="1"/>
    <col min="4365" max="4367" width="0" style="3" hidden="1" customWidth="1"/>
    <col min="4368" max="4368" width="1.28515625" style="3" customWidth="1"/>
    <col min="4369" max="4369" width="11.140625" style="3" customWidth="1"/>
    <col min="4370" max="4371" width="9.140625" style="3"/>
    <col min="4372" max="4372" width="13.42578125" style="3" customWidth="1"/>
    <col min="4373" max="4373" width="12.85546875" style="3" customWidth="1"/>
    <col min="4374" max="4383" width="1.85546875" style="3" customWidth="1"/>
    <col min="4384" max="4384" width="10.42578125" style="3" bestFit="1" customWidth="1"/>
    <col min="4385" max="4608" width="9.140625" style="3"/>
    <col min="4609" max="4609" width="33.5703125" style="3" customWidth="1"/>
    <col min="4610" max="4610" width="1.28515625" style="3" customWidth="1"/>
    <col min="4611" max="4611" width="11.140625" style="3" customWidth="1"/>
    <col min="4612" max="4612" width="1.7109375" style="3" customWidth="1"/>
    <col min="4613" max="4613" width="11.140625" style="3" customWidth="1"/>
    <col min="4614" max="4614" width="1.42578125" style="3" customWidth="1"/>
    <col min="4615" max="4615" width="11.140625" style="3" customWidth="1"/>
    <col min="4616" max="4616" width="1.42578125" style="3" customWidth="1"/>
    <col min="4617" max="4617" width="11.140625" style="3" customWidth="1"/>
    <col min="4618" max="4618" width="1.28515625" style="3" customWidth="1"/>
    <col min="4619" max="4619" width="11.140625" style="3" customWidth="1"/>
    <col min="4620" max="4620" width="1.28515625" style="3" customWidth="1"/>
    <col min="4621" max="4623" width="0" style="3" hidden="1" customWidth="1"/>
    <col min="4624" max="4624" width="1.28515625" style="3" customWidth="1"/>
    <col min="4625" max="4625" width="11.140625" style="3" customWidth="1"/>
    <col min="4626" max="4627" width="9.140625" style="3"/>
    <col min="4628" max="4628" width="13.42578125" style="3" customWidth="1"/>
    <col min="4629" max="4629" width="12.85546875" style="3" customWidth="1"/>
    <col min="4630" max="4639" width="1.85546875" style="3" customWidth="1"/>
    <col min="4640" max="4640" width="10.42578125" style="3" bestFit="1" customWidth="1"/>
    <col min="4641" max="4864" width="9.140625" style="3"/>
    <col min="4865" max="4865" width="33.5703125" style="3" customWidth="1"/>
    <col min="4866" max="4866" width="1.28515625" style="3" customWidth="1"/>
    <col min="4867" max="4867" width="11.140625" style="3" customWidth="1"/>
    <col min="4868" max="4868" width="1.7109375" style="3" customWidth="1"/>
    <col min="4869" max="4869" width="11.140625" style="3" customWidth="1"/>
    <col min="4870" max="4870" width="1.42578125" style="3" customWidth="1"/>
    <col min="4871" max="4871" width="11.140625" style="3" customWidth="1"/>
    <col min="4872" max="4872" width="1.42578125" style="3" customWidth="1"/>
    <col min="4873" max="4873" width="11.140625" style="3" customWidth="1"/>
    <col min="4874" max="4874" width="1.28515625" style="3" customWidth="1"/>
    <col min="4875" max="4875" width="11.140625" style="3" customWidth="1"/>
    <col min="4876" max="4876" width="1.28515625" style="3" customWidth="1"/>
    <col min="4877" max="4879" width="0" style="3" hidden="1" customWidth="1"/>
    <col min="4880" max="4880" width="1.28515625" style="3" customWidth="1"/>
    <col min="4881" max="4881" width="11.140625" style="3" customWidth="1"/>
    <col min="4882" max="4883" width="9.140625" style="3"/>
    <col min="4884" max="4884" width="13.42578125" style="3" customWidth="1"/>
    <col min="4885" max="4885" width="12.85546875" style="3" customWidth="1"/>
    <col min="4886" max="4895" width="1.85546875" style="3" customWidth="1"/>
    <col min="4896" max="4896" width="10.42578125" style="3" bestFit="1" customWidth="1"/>
    <col min="4897" max="5120" width="9.140625" style="3"/>
    <col min="5121" max="5121" width="33.5703125" style="3" customWidth="1"/>
    <col min="5122" max="5122" width="1.28515625" style="3" customWidth="1"/>
    <col min="5123" max="5123" width="11.140625" style="3" customWidth="1"/>
    <col min="5124" max="5124" width="1.7109375" style="3" customWidth="1"/>
    <col min="5125" max="5125" width="11.140625" style="3" customWidth="1"/>
    <col min="5126" max="5126" width="1.42578125" style="3" customWidth="1"/>
    <col min="5127" max="5127" width="11.140625" style="3" customWidth="1"/>
    <col min="5128" max="5128" width="1.42578125" style="3" customWidth="1"/>
    <col min="5129" max="5129" width="11.140625" style="3" customWidth="1"/>
    <col min="5130" max="5130" width="1.28515625" style="3" customWidth="1"/>
    <col min="5131" max="5131" width="11.140625" style="3" customWidth="1"/>
    <col min="5132" max="5132" width="1.28515625" style="3" customWidth="1"/>
    <col min="5133" max="5135" width="0" style="3" hidden="1" customWidth="1"/>
    <col min="5136" max="5136" width="1.28515625" style="3" customWidth="1"/>
    <col min="5137" max="5137" width="11.140625" style="3" customWidth="1"/>
    <col min="5138" max="5139" width="9.140625" style="3"/>
    <col min="5140" max="5140" width="13.42578125" style="3" customWidth="1"/>
    <col min="5141" max="5141" width="12.85546875" style="3" customWidth="1"/>
    <col min="5142" max="5151" width="1.85546875" style="3" customWidth="1"/>
    <col min="5152" max="5152" width="10.42578125" style="3" bestFit="1" customWidth="1"/>
    <col min="5153" max="5376" width="9.140625" style="3"/>
    <col min="5377" max="5377" width="33.5703125" style="3" customWidth="1"/>
    <col min="5378" max="5378" width="1.28515625" style="3" customWidth="1"/>
    <col min="5379" max="5379" width="11.140625" style="3" customWidth="1"/>
    <col min="5380" max="5380" width="1.7109375" style="3" customWidth="1"/>
    <col min="5381" max="5381" width="11.140625" style="3" customWidth="1"/>
    <col min="5382" max="5382" width="1.42578125" style="3" customWidth="1"/>
    <col min="5383" max="5383" width="11.140625" style="3" customWidth="1"/>
    <col min="5384" max="5384" width="1.42578125" style="3" customWidth="1"/>
    <col min="5385" max="5385" width="11.140625" style="3" customWidth="1"/>
    <col min="5386" max="5386" width="1.28515625" style="3" customWidth="1"/>
    <col min="5387" max="5387" width="11.140625" style="3" customWidth="1"/>
    <col min="5388" max="5388" width="1.28515625" style="3" customWidth="1"/>
    <col min="5389" max="5391" width="0" style="3" hidden="1" customWidth="1"/>
    <col min="5392" max="5392" width="1.28515625" style="3" customWidth="1"/>
    <col min="5393" max="5393" width="11.140625" style="3" customWidth="1"/>
    <col min="5394" max="5395" width="9.140625" style="3"/>
    <col min="5396" max="5396" width="13.42578125" style="3" customWidth="1"/>
    <col min="5397" max="5397" width="12.85546875" style="3" customWidth="1"/>
    <col min="5398" max="5407" width="1.85546875" style="3" customWidth="1"/>
    <col min="5408" max="5408" width="10.42578125" style="3" bestFit="1" customWidth="1"/>
    <col min="5409" max="5632" width="9.140625" style="3"/>
    <col min="5633" max="5633" width="33.5703125" style="3" customWidth="1"/>
    <col min="5634" max="5634" width="1.28515625" style="3" customWidth="1"/>
    <col min="5635" max="5635" width="11.140625" style="3" customWidth="1"/>
    <col min="5636" max="5636" width="1.7109375" style="3" customWidth="1"/>
    <col min="5637" max="5637" width="11.140625" style="3" customWidth="1"/>
    <col min="5638" max="5638" width="1.42578125" style="3" customWidth="1"/>
    <col min="5639" max="5639" width="11.140625" style="3" customWidth="1"/>
    <col min="5640" max="5640" width="1.42578125" style="3" customWidth="1"/>
    <col min="5641" max="5641" width="11.140625" style="3" customWidth="1"/>
    <col min="5642" max="5642" width="1.28515625" style="3" customWidth="1"/>
    <col min="5643" max="5643" width="11.140625" style="3" customWidth="1"/>
    <col min="5644" max="5644" width="1.28515625" style="3" customWidth="1"/>
    <col min="5645" max="5647" width="0" style="3" hidden="1" customWidth="1"/>
    <col min="5648" max="5648" width="1.28515625" style="3" customWidth="1"/>
    <col min="5649" max="5649" width="11.140625" style="3" customWidth="1"/>
    <col min="5650" max="5651" width="9.140625" style="3"/>
    <col min="5652" max="5652" width="13.42578125" style="3" customWidth="1"/>
    <col min="5653" max="5653" width="12.85546875" style="3" customWidth="1"/>
    <col min="5654" max="5663" width="1.85546875" style="3" customWidth="1"/>
    <col min="5664" max="5664" width="10.42578125" style="3" bestFit="1" customWidth="1"/>
    <col min="5665" max="5888" width="9.140625" style="3"/>
    <col min="5889" max="5889" width="33.5703125" style="3" customWidth="1"/>
    <col min="5890" max="5890" width="1.28515625" style="3" customWidth="1"/>
    <col min="5891" max="5891" width="11.140625" style="3" customWidth="1"/>
    <col min="5892" max="5892" width="1.7109375" style="3" customWidth="1"/>
    <col min="5893" max="5893" width="11.140625" style="3" customWidth="1"/>
    <col min="5894" max="5894" width="1.42578125" style="3" customWidth="1"/>
    <col min="5895" max="5895" width="11.140625" style="3" customWidth="1"/>
    <col min="5896" max="5896" width="1.42578125" style="3" customWidth="1"/>
    <col min="5897" max="5897" width="11.140625" style="3" customWidth="1"/>
    <col min="5898" max="5898" width="1.28515625" style="3" customWidth="1"/>
    <col min="5899" max="5899" width="11.140625" style="3" customWidth="1"/>
    <col min="5900" max="5900" width="1.28515625" style="3" customWidth="1"/>
    <col min="5901" max="5903" width="0" style="3" hidden="1" customWidth="1"/>
    <col min="5904" max="5904" width="1.28515625" style="3" customWidth="1"/>
    <col min="5905" max="5905" width="11.140625" style="3" customWidth="1"/>
    <col min="5906" max="5907" width="9.140625" style="3"/>
    <col min="5908" max="5908" width="13.42578125" style="3" customWidth="1"/>
    <col min="5909" max="5909" width="12.85546875" style="3" customWidth="1"/>
    <col min="5910" max="5919" width="1.85546875" style="3" customWidth="1"/>
    <col min="5920" max="5920" width="10.42578125" style="3" bestFit="1" customWidth="1"/>
    <col min="5921" max="6144" width="9.140625" style="3"/>
    <col min="6145" max="6145" width="33.5703125" style="3" customWidth="1"/>
    <col min="6146" max="6146" width="1.28515625" style="3" customWidth="1"/>
    <col min="6147" max="6147" width="11.140625" style="3" customWidth="1"/>
    <col min="6148" max="6148" width="1.7109375" style="3" customWidth="1"/>
    <col min="6149" max="6149" width="11.140625" style="3" customWidth="1"/>
    <col min="6150" max="6150" width="1.42578125" style="3" customWidth="1"/>
    <col min="6151" max="6151" width="11.140625" style="3" customWidth="1"/>
    <col min="6152" max="6152" width="1.42578125" style="3" customWidth="1"/>
    <col min="6153" max="6153" width="11.140625" style="3" customWidth="1"/>
    <col min="6154" max="6154" width="1.28515625" style="3" customWidth="1"/>
    <col min="6155" max="6155" width="11.140625" style="3" customWidth="1"/>
    <col min="6156" max="6156" width="1.28515625" style="3" customWidth="1"/>
    <col min="6157" max="6159" width="0" style="3" hidden="1" customWidth="1"/>
    <col min="6160" max="6160" width="1.28515625" style="3" customWidth="1"/>
    <col min="6161" max="6161" width="11.140625" style="3" customWidth="1"/>
    <col min="6162" max="6163" width="9.140625" style="3"/>
    <col min="6164" max="6164" width="13.42578125" style="3" customWidth="1"/>
    <col min="6165" max="6165" width="12.85546875" style="3" customWidth="1"/>
    <col min="6166" max="6175" width="1.85546875" style="3" customWidth="1"/>
    <col min="6176" max="6176" width="10.42578125" style="3" bestFit="1" customWidth="1"/>
    <col min="6177" max="6400" width="9.140625" style="3"/>
    <col min="6401" max="6401" width="33.5703125" style="3" customWidth="1"/>
    <col min="6402" max="6402" width="1.28515625" style="3" customWidth="1"/>
    <col min="6403" max="6403" width="11.140625" style="3" customWidth="1"/>
    <col min="6404" max="6404" width="1.7109375" style="3" customWidth="1"/>
    <col min="6405" max="6405" width="11.140625" style="3" customWidth="1"/>
    <col min="6406" max="6406" width="1.42578125" style="3" customWidth="1"/>
    <col min="6407" max="6407" width="11.140625" style="3" customWidth="1"/>
    <col min="6408" max="6408" width="1.42578125" style="3" customWidth="1"/>
    <col min="6409" max="6409" width="11.140625" style="3" customWidth="1"/>
    <col min="6410" max="6410" width="1.28515625" style="3" customWidth="1"/>
    <col min="6411" max="6411" width="11.140625" style="3" customWidth="1"/>
    <col min="6412" max="6412" width="1.28515625" style="3" customWidth="1"/>
    <col min="6413" max="6415" width="0" style="3" hidden="1" customWidth="1"/>
    <col min="6416" max="6416" width="1.28515625" style="3" customWidth="1"/>
    <col min="6417" max="6417" width="11.140625" style="3" customWidth="1"/>
    <col min="6418" max="6419" width="9.140625" style="3"/>
    <col min="6420" max="6420" width="13.42578125" style="3" customWidth="1"/>
    <col min="6421" max="6421" width="12.85546875" style="3" customWidth="1"/>
    <col min="6422" max="6431" width="1.85546875" style="3" customWidth="1"/>
    <col min="6432" max="6432" width="10.42578125" style="3" bestFit="1" customWidth="1"/>
    <col min="6433" max="6656" width="9.140625" style="3"/>
    <col min="6657" max="6657" width="33.5703125" style="3" customWidth="1"/>
    <col min="6658" max="6658" width="1.28515625" style="3" customWidth="1"/>
    <col min="6659" max="6659" width="11.140625" style="3" customWidth="1"/>
    <col min="6660" max="6660" width="1.7109375" style="3" customWidth="1"/>
    <col min="6661" max="6661" width="11.140625" style="3" customWidth="1"/>
    <col min="6662" max="6662" width="1.42578125" style="3" customWidth="1"/>
    <col min="6663" max="6663" width="11.140625" style="3" customWidth="1"/>
    <col min="6664" max="6664" width="1.42578125" style="3" customWidth="1"/>
    <col min="6665" max="6665" width="11.140625" style="3" customWidth="1"/>
    <col min="6666" max="6666" width="1.28515625" style="3" customWidth="1"/>
    <col min="6667" max="6667" width="11.140625" style="3" customWidth="1"/>
    <col min="6668" max="6668" width="1.28515625" style="3" customWidth="1"/>
    <col min="6669" max="6671" width="0" style="3" hidden="1" customWidth="1"/>
    <col min="6672" max="6672" width="1.28515625" style="3" customWidth="1"/>
    <col min="6673" max="6673" width="11.140625" style="3" customWidth="1"/>
    <col min="6674" max="6675" width="9.140625" style="3"/>
    <col min="6676" max="6676" width="13.42578125" style="3" customWidth="1"/>
    <col min="6677" max="6677" width="12.85546875" style="3" customWidth="1"/>
    <col min="6678" max="6687" width="1.85546875" style="3" customWidth="1"/>
    <col min="6688" max="6688" width="10.42578125" style="3" bestFit="1" customWidth="1"/>
    <col min="6689" max="6912" width="9.140625" style="3"/>
    <col min="6913" max="6913" width="33.5703125" style="3" customWidth="1"/>
    <col min="6914" max="6914" width="1.28515625" style="3" customWidth="1"/>
    <col min="6915" max="6915" width="11.140625" style="3" customWidth="1"/>
    <col min="6916" max="6916" width="1.7109375" style="3" customWidth="1"/>
    <col min="6917" max="6917" width="11.140625" style="3" customWidth="1"/>
    <col min="6918" max="6918" width="1.42578125" style="3" customWidth="1"/>
    <col min="6919" max="6919" width="11.140625" style="3" customWidth="1"/>
    <col min="6920" max="6920" width="1.42578125" style="3" customWidth="1"/>
    <col min="6921" max="6921" width="11.140625" style="3" customWidth="1"/>
    <col min="6922" max="6922" width="1.28515625" style="3" customWidth="1"/>
    <col min="6923" max="6923" width="11.140625" style="3" customWidth="1"/>
    <col min="6924" max="6924" width="1.28515625" style="3" customWidth="1"/>
    <col min="6925" max="6927" width="0" style="3" hidden="1" customWidth="1"/>
    <col min="6928" max="6928" width="1.28515625" style="3" customWidth="1"/>
    <col min="6929" max="6929" width="11.140625" style="3" customWidth="1"/>
    <col min="6930" max="6931" width="9.140625" style="3"/>
    <col min="6932" max="6932" width="13.42578125" style="3" customWidth="1"/>
    <col min="6933" max="6933" width="12.85546875" style="3" customWidth="1"/>
    <col min="6934" max="6943" width="1.85546875" style="3" customWidth="1"/>
    <col min="6944" max="6944" width="10.42578125" style="3" bestFit="1" customWidth="1"/>
    <col min="6945" max="7168" width="9.140625" style="3"/>
    <col min="7169" max="7169" width="33.5703125" style="3" customWidth="1"/>
    <col min="7170" max="7170" width="1.28515625" style="3" customWidth="1"/>
    <col min="7171" max="7171" width="11.140625" style="3" customWidth="1"/>
    <col min="7172" max="7172" width="1.7109375" style="3" customWidth="1"/>
    <col min="7173" max="7173" width="11.140625" style="3" customWidth="1"/>
    <col min="7174" max="7174" width="1.42578125" style="3" customWidth="1"/>
    <col min="7175" max="7175" width="11.140625" style="3" customWidth="1"/>
    <col min="7176" max="7176" width="1.42578125" style="3" customWidth="1"/>
    <col min="7177" max="7177" width="11.140625" style="3" customWidth="1"/>
    <col min="7178" max="7178" width="1.28515625" style="3" customWidth="1"/>
    <col min="7179" max="7179" width="11.140625" style="3" customWidth="1"/>
    <col min="7180" max="7180" width="1.28515625" style="3" customWidth="1"/>
    <col min="7181" max="7183" width="0" style="3" hidden="1" customWidth="1"/>
    <col min="7184" max="7184" width="1.28515625" style="3" customWidth="1"/>
    <col min="7185" max="7185" width="11.140625" style="3" customWidth="1"/>
    <col min="7186" max="7187" width="9.140625" style="3"/>
    <col min="7188" max="7188" width="13.42578125" style="3" customWidth="1"/>
    <col min="7189" max="7189" width="12.85546875" style="3" customWidth="1"/>
    <col min="7190" max="7199" width="1.85546875" style="3" customWidth="1"/>
    <col min="7200" max="7200" width="10.42578125" style="3" bestFit="1" customWidth="1"/>
    <col min="7201" max="7424" width="9.140625" style="3"/>
    <col min="7425" max="7425" width="33.5703125" style="3" customWidth="1"/>
    <col min="7426" max="7426" width="1.28515625" style="3" customWidth="1"/>
    <col min="7427" max="7427" width="11.140625" style="3" customWidth="1"/>
    <col min="7428" max="7428" width="1.7109375" style="3" customWidth="1"/>
    <col min="7429" max="7429" width="11.140625" style="3" customWidth="1"/>
    <col min="7430" max="7430" width="1.42578125" style="3" customWidth="1"/>
    <col min="7431" max="7431" width="11.140625" style="3" customWidth="1"/>
    <col min="7432" max="7432" width="1.42578125" style="3" customWidth="1"/>
    <col min="7433" max="7433" width="11.140625" style="3" customWidth="1"/>
    <col min="7434" max="7434" width="1.28515625" style="3" customWidth="1"/>
    <col min="7435" max="7435" width="11.140625" style="3" customWidth="1"/>
    <col min="7436" max="7436" width="1.28515625" style="3" customWidth="1"/>
    <col min="7437" max="7439" width="0" style="3" hidden="1" customWidth="1"/>
    <col min="7440" max="7440" width="1.28515625" style="3" customWidth="1"/>
    <col min="7441" max="7441" width="11.140625" style="3" customWidth="1"/>
    <col min="7442" max="7443" width="9.140625" style="3"/>
    <col min="7444" max="7444" width="13.42578125" style="3" customWidth="1"/>
    <col min="7445" max="7445" width="12.85546875" style="3" customWidth="1"/>
    <col min="7446" max="7455" width="1.85546875" style="3" customWidth="1"/>
    <col min="7456" max="7456" width="10.42578125" style="3" bestFit="1" customWidth="1"/>
    <col min="7457" max="7680" width="9.140625" style="3"/>
    <col min="7681" max="7681" width="33.5703125" style="3" customWidth="1"/>
    <col min="7682" max="7682" width="1.28515625" style="3" customWidth="1"/>
    <col min="7683" max="7683" width="11.140625" style="3" customWidth="1"/>
    <col min="7684" max="7684" width="1.7109375" style="3" customWidth="1"/>
    <col min="7685" max="7685" width="11.140625" style="3" customWidth="1"/>
    <col min="7686" max="7686" width="1.42578125" style="3" customWidth="1"/>
    <col min="7687" max="7687" width="11.140625" style="3" customWidth="1"/>
    <col min="7688" max="7688" width="1.42578125" style="3" customWidth="1"/>
    <col min="7689" max="7689" width="11.140625" style="3" customWidth="1"/>
    <col min="7690" max="7690" width="1.28515625" style="3" customWidth="1"/>
    <col min="7691" max="7691" width="11.140625" style="3" customWidth="1"/>
    <col min="7692" max="7692" width="1.28515625" style="3" customWidth="1"/>
    <col min="7693" max="7695" width="0" style="3" hidden="1" customWidth="1"/>
    <col min="7696" max="7696" width="1.28515625" style="3" customWidth="1"/>
    <col min="7697" max="7697" width="11.140625" style="3" customWidth="1"/>
    <col min="7698" max="7699" width="9.140625" style="3"/>
    <col min="7700" max="7700" width="13.42578125" style="3" customWidth="1"/>
    <col min="7701" max="7701" width="12.85546875" style="3" customWidth="1"/>
    <col min="7702" max="7711" width="1.85546875" style="3" customWidth="1"/>
    <col min="7712" max="7712" width="10.42578125" style="3" bestFit="1" customWidth="1"/>
    <col min="7713" max="7936" width="9.140625" style="3"/>
    <col min="7937" max="7937" width="33.5703125" style="3" customWidth="1"/>
    <col min="7938" max="7938" width="1.28515625" style="3" customWidth="1"/>
    <col min="7939" max="7939" width="11.140625" style="3" customWidth="1"/>
    <col min="7940" max="7940" width="1.7109375" style="3" customWidth="1"/>
    <col min="7941" max="7941" width="11.140625" style="3" customWidth="1"/>
    <col min="7942" max="7942" width="1.42578125" style="3" customWidth="1"/>
    <col min="7943" max="7943" width="11.140625" style="3" customWidth="1"/>
    <col min="7944" max="7944" width="1.42578125" style="3" customWidth="1"/>
    <col min="7945" max="7945" width="11.140625" style="3" customWidth="1"/>
    <col min="7946" max="7946" width="1.28515625" style="3" customWidth="1"/>
    <col min="7947" max="7947" width="11.140625" style="3" customWidth="1"/>
    <col min="7948" max="7948" width="1.28515625" style="3" customWidth="1"/>
    <col min="7949" max="7951" width="0" style="3" hidden="1" customWidth="1"/>
    <col min="7952" max="7952" width="1.28515625" style="3" customWidth="1"/>
    <col min="7953" max="7953" width="11.140625" style="3" customWidth="1"/>
    <col min="7954" max="7955" width="9.140625" style="3"/>
    <col min="7956" max="7956" width="13.42578125" style="3" customWidth="1"/>
    <col min="7957" max="7957" width="12.85546875" style="3" customWidth="1"/>
    <col min="7958" max="7967" width="1.85546875" style="3" customWidth="1"/>
    <col min="7968" max="7968" width="10.42578125" style="3" bestFit="1" customWidth="1"/>
    <col min="7969" max="8192" width="9.140625" style="3"/>
    <col min="8193" max="8193" width="33.5703125" style="3" customWidth="1"/>
    <col min="8194" max="8194" width="1.28515625" style="3" customWidth="1"/>
    <col min="8195" max="8195" width="11.140625" style="3" customWidth="1"/>
    <col min="8196" max="8196" width="1.7109375" style="3" customWidth="1"/>
    <col min="8197" max="8197" width="11.140625" style="3" customWidth="1"/>
    <col min="8198" max="8198" width="1.42578125" style="3" customWidth="1"/>
    <col min="8199" max="8199" width="11.140625" style="3" customWidth="1"/>
    <col min="8200" max="8200" width="1.42578125" style="3" customWidth="1"/>
    <col min="8201" max="8201" width="11.140625" style="3" customWidth="1"/>
    <col min="8202" max="8202" width="1.28515625" style="3" customWidth="1"/>
    <col min="8203" max="8203" width="11.140625" style="3" customWidth="1"/>
    <col min="8204" max="8204" width="1.28515625" style="3" customWidth="1"/>
    <col min="8205" max="8207" width="0" style="3" hidden="1" customWidth="1"/>
    <col min="8208" max="8208" width="1.28515625" style="3" customWidth="1"/>
    <col min="8209" max="8209" width="11.140625" style="3" customWidth="1"/>
    <col min="8210" max="8211" width="9.140625" style="3"/>
    <col min="8212" max="8212" width="13.42578125" style="3" customWidth="1"/>
    <col min="8213" max="8213" width="12.85546875" style="3" customWidth="1"/>
    <col min="8214" max="8223" width="1.85546875" style="3" customWidth="1"/>
    <col min="8224" max="8224" width="10.42578125" style="3" bestFit="1" customWidth="1"/>
    <col min="8225" max="8448" width="9.140625" style="3"/>
    <col min="8449" max="8449" width="33.5703125" style="3" customWidth="1"/>
    <col min="8450" max="8450" width="1.28515625" style="3" customWidth="1"/>
    <col min="8451" max="8451" width="11.140625" style="3" customWidth="1"/>
    <col min="8452" max="8452" width="1.7109375" style="3" customWidth="1"/>
    <col min="8453" max="8453" width="11.140625" style="3" customWidth="1"/>
    <col min="8454" max="8454" width="1.42578125" style="3" customWidth="1"/>
    <col min="8455" max="8455" width="11.140625" style="3" customWidth="1"/>
    <col min="8456" max="8456" width="1.42578125" style="3" customWidth="1"/>
    <col min="8457" max="8457" width="11.140625" style="3" customWidth="1"/>
    <col min="8458" max="8458" width="1.28515625" style="3" customWidth="1"/>
    <col min="8459" max="8459" width="11.140625" style="3" customWidth="1"/>
    <col min="8460" max="8460" width="1.28515625" style="3" customWidth="1"/>
    <col min="8461" max="8463" width="0" style="3" hidden="1" customWidth="1"/>
    <col min="8464" max="8464" width="1.28515625" style="3" customWidth="1"/>
    <col min="8465" max="8465" width="11.140625" style="3" customWidth="1"/>
    <col min="8466" max="8467" width="9.140625" style="3"/>
    <col min="8468" max="8468" width="13.42578125" style="3" customWidth="1"/>
    <col min="8469" max="8469" width="12.85546875" style="3" customWidth="1"/>
    <col min="8470" max="8479" width="1.85546875" style="3" customWidth="1"/>
    <col min="8480" max="8480" width="10.42578125" style="3" bestFit="1" customWidth="1"/>
    <col min="8481" max="8704" width="9.140625" style="3"/>
    <col min="8705" max="8705" width="33.5703125" style="3" customWidth="1"/>
    <col min="8706" max="8706" width="1.28515625" style="3" customWidth="1"/>
    <col min="8707" max="8707" width="11.140625" style="3" customWidth="1"/>
    <col min="8708" max="8708" width="1.7109375" style="3" customWidth="1"/>
    <col min="8709" max="8709" width="11.140625" style="3" customWidth="1"/>
    <col min="8710" max="8710" width="1.42578125" style="3" customWidth="1"/>
    <col min="8711" max="8711" width="11.140625" style="3" customWidth="1"/>
    <col min="8712" max="8712" width="1.42578125" style="3" customWidth="1"/>
    <col min="8713" max="8713" width="11.140625" style="3" customWidth="1"/>
    <col min="8714" max="8714" width="1.28515625" style="3" customWidth="1"/>
    <col min="8715" max="8715" width="11.140625" style="3" customWidth="1"/>
    <col min="8716" max="8716" width="1.28515625" style="3" customWidth="1"/>
    <col min="8717" max="8719" width="0" style="3" hidden="1" customWidth="1"/>
    <col min="8720" max="8720" width="1.28515625" style="3" customWidth="1"/>
    <col min="8721" max="8721" width="11.140625" style="3" customWidth="1"/>
    <col min="8722" max="8723" width="9.140625" style="3"/>
    <col min="8724" max="8724" width="13.42578125" style="3" customWidth="1"/>
    <col min="8725" max="8725" width="12.85546875" style="3" customWidth="1"/>
    <col min="8726" max="8735" width="1.85546875" style="3" customWidth="1"/>
    <col min="8736" max="8736" width="10.42578125" style="3" bestFit="1" customWidth="1"/>
    <col min="8737" max="8960" width="9.140625" style="3"/>
    <col min="8961" max="8961" width="33.5703125" style="3" customWidth="1"/>
    <col min="8962" max="8962" width="1.28515625" style="3" customWidth="1"/>
    <col min="8963" max="8963" width="11.140625" style="3" customWidth="1"/>
    <col min="8964" max="8964" width="1.7109375" style="3" customWidth="1"/>
    <col min="8965" max="8965" width="11.140625" style="3" customWidth="1"/>
    <col min="8966" max="8966" width="1.42578125" style="3" customWidth="1"/>
    <col min="8967" max="8967" width="11.140625" style="3" customWidth="1"/>
    <col min="8968" max="8968" width="1.42578125" style="3" customWidth="1"/>
    <col min="8969" max="8969" width="11.140625" style="3" customWidth="1"/>
    <col min="8970" max="8970" width="1.28515625" style="3" customWidth="1"/>
    <col min="8971" max="8971" width="11.140625" style="3" customWidth="1"/>
    <col min="8972" max="8972" width="1.28515625" style="3" customWidth="1"/>
    <col min="8973" max="8975" width="0" style="3" hidden="1" customWidth="1"/>
    <col min="8976" max="8976" width="1.28515625" style="3" customWidth="1"/>
    <col min="8977" max="8977" width="11.140625" style="3" customWidth="1"/>
    <col min="8978" max="8979" width="9.140625" style="3"/>
    <col min="8980" max="8980" width="13.42578125" style="3" customWidth="1"/>
    <col min="8981" max="8981" width="12.85546875" style="3" customWidth="1"/>
    <col min="8982" max="8991" width="1.85546875" style="3" customWidth="1"/>
    <col min="8992" max="8992" width="10.42578125" style="3" bestFit="1" customWidth="1"/>
    <col min="8993" max="9216" width="9.140625" style="3"/>
    <col min="9217" max="9217" width="33.5703125" style="3" customWidth="1"/>
    <col min="9218" max="9218" width="1.28515625" style="3" customWidth="1"/>
    <col min="9219" max="9219" width="11.140625" style="3" customWidth="1"/>
    <col min="9220" max="9220" width="1.7109375" style="3" customWidth="1"/>
    <col min="9221" max="9221" width="11.140625" style="3" customWidth="1"/>
    <col min="9222" max="9222" width="1.42578125" style="3" customWidth="1"/>
    <col min="9223" max="9223" width="11.140625" style="3" customWidth="1"/>
    <col min="9224" max="9224" width="1.42578125" style="3" customWidth="1"/>
    <col min="9225" max="9225" width="11.140625" style="3" customWidth="1"/>
    <col min="9226" max="9226" width="1.28515625" style="3" customWidth="1"/>
    <col min="9227" max="9227" width="11.140625" style="3" customWidth="1"/>
    <col min="9228" max="9228" width="1.28515625" style="3" customWidth="1"/>
    <col min="9229" max="9231" width="0" style="3" hidden="1" customWidth="1"/>
    <col min="9232" max="9232" width="1.28515625" style="3" customWidth="1"/>
    <col min="9233" max="9233" width="11.140625" style="3" customWidth="1"/>
    <col min="9234" max="9235" width="9.140625" style="3"/>
    <col min="9236" max="9236" width="13.42578125" style="3" customWidth="1"/>
    <col min="9237" max="9237" width="12.85546875" style="3" customWidth="1"/>
    <col min="9238" max="9247" width="1.85546875" style="3" customWidth="1"/>
    <col min="9248" max="9248" width="10.42578125" style="3" bestFit="1" customWidth="1"/>
    <col min="9249" max="9472" width="9.140625" style="3"/>
    <col min="9473" max="9473" width="33.5703125" style="3" customWidth="1"/>
    <col min="9474" max="9474" width="1.28515625" style="3" customWidth="1"/>
    <col min="9475" max="9475" width="11.140625" style="3" customWidth="1"/>
    <col min="9476" max="9476" width="1.7109375" style="3" customWidth="1"/>
    <col min="9477" max="9477" width="11.140625" style="3" customWidth="1"/>
    <col min="9478" max="9478" width="1.42578125" style="3" customWidth="1"/>
    <col min="9479" max="9479" width="11.140625" style="3" customWidth="1"/>
    <col min="9480" max="9480" width="1.42578125" style="3" customWidth="1"/>
    <col min="9481" max="9481" width="11.140625" style="3" customWidth="1"/>
    <col min="9482" max="9482" width="1.28515625" style="3" customWidth="1"/>
    <col min="9483" max="9483" width="11.140625" style="3" customWidth="1"/>
    <col min="9484" max="9484" width="1.28515625" style="3" customWidth="1"/>
    <col min="9485" max="9487" width="0" style="3" hidden="1" customWidth="1"/>
    <col min="9488" max="9488" width="1.28515625" style="3" customWidth="1"/>
    <col min="9489" max="9489" width="11.140625" style="3" customWidth="1"/>
    <col min="9490" max="9491" width="9.140625" style="3"/>
    <col min="9492" max="9492" width="13.42578125" style="3" customWidth="1"/>
    <col min="9493" max="9493" width="12.85546875" style="3" customWidth="1"/>
    <col min="9494" max="9503" width="1.85546875" style="3" customWidth="1"/>
    <col min="9504" max="9504" width="10.42578125" style="3" bestFit="1" customWidth="1"/>
    <col min="9505" max="9728" width="9.140625" style="3"/>
    <col min="9729" max="9729" width="33.5703125" style="3" customWidth="1"/>
    <col min="9730" max="9730" width="1.28515625" style="3" customWidth="1"/>
    <col min="9731" max="9731" width="11.140625" style="3" customWidth="1"/>
    <col min="9732" max="9732" width="1.7109375" style="3" customWidth="1"/>
    <col min="9733" max="9733" width="11.140625" style="3" customWidth="1"/>
    <col min="9734" max="9734" width="1.42578125" style="3" customWidth="1"/>
    <col min="9735" max="9735" width="11.140625" style="3" customWidth="1"/>
    <col min="9736" max="9736" width="1.42578125" style="3" customWidth="1"/>
    <col min="9737" max="9737" width="11.140625" style="3" customWidth="1"/>
    <col min="9738" max="9738" width="1.28515625" style="3" customWidth="1"/>
    <col min="9739" max="9739" width="11.140625" style="3" customWidth="1"/>
    <col min="9740" max="9740" width="1.28515625" style="3" customWidth="1"/>
    <col min="9741" max="9743" width="0" style="3" hidden="1" customWidth="1"/>
    <col min="9744" max="9744" width="1.28515625" style="3" customWidth="1"/>
    <col min="9745" max="9745" width="11.140625" style="3" customWidth="1"/>
    <col min="9746" max="9747" width="9.140625" style="3"/>
    <col min="9748" max="9748" width="13.42578125" style="3" customWidth="1"/>
    <col min="9749" max="9749" width="12.85546875" style="3" customWidth="1"/>
    <col min="9750" max="9759" width="1.85546875" style="3" customWidth="1"/>
    <col min="9760" max="9760" width="10.42578125" style="3" bestFit="1" customWidth="1"/>
    <col min="9761" max="9984" width="9.140625" style="3"/>
    <col min="9985" max="9985" width="33.5703125" style="3" customWidth="1"/>
    <col min="9986" max="9986" width="1.28515625" style="3" customWidth="1"/>
    <col min="9987" max="9987" width="11.140625" style="3" customWidth="1"/>
    <col min="9988" max="9988" width="1.7109375" style="3" customWidth="1"/>
    <col min="9989" max="9989" width="11.140625" style="3" customWidth="1"/>
    <col min="9990" max="9990" width="1.42578125" style="3" customWidth="1"/>
    <col min="9991" max="9991" width="11.140625" style="3" customWidth="1"/>
    <col min="9992" max="9992" width="1.42578125" style="3" customWidth="1"/>
    <col min="9993" max="9993" width="11.140625" style="3" customWidth="1"/>
    <col min="9994" max="9994" width="1.28515625" style="3" customWidth="1"/>
    <col min="9995" max="9995" width="11.140625" style="3" customWidth="1"/>
    <col min="9996" max="9996" width="1.28515625" style="3" customWidth="1"/>
    <col min="9997" max="9999" width="0" style="3" hidden="1" customWidth="1"/>
    <col min="10000" max="10000" width="1.28515625" style="3" customWidth="1"/>
    <col min="10001" max="10001" width="11.140625" style="3" customWidth="1"/>
    <col min="10002" max="10003" width="9.140625" style="3"/>
    <col min="10004" max="10004" width="13.42578125" style="3" customWidth="1"/>
    <col min="10005" max="10005" width="12.85546875" style="3" customWidth="1"/>
    <col min="10006" max="10015" width="1.85546875" style="3" customWidth="1"/>
    <col min="10016" max="10016" width="10.42578125" style="3" bestFit="1" customWidth="1"/>
    <col min="10017" max="10240" width="9.140625" style="3"/>
    <col min="10241" max="10241" width="33.5703125" style="3" customWidth="1"/>
    <col min="10242" max="10242" width="1.28515625" style="3" customWidth="1"/>
    <col min="10243" max="10243" width="11.140625" style="3" customWidth="1"/>
    <col min="10244" max="10244" width="1.7109375" style="3" customWidth="1"/>
    <col min="10245" max="10245" width="11.140625" style="3" customWidth="1"/>
    <col min="10246" max="10246" width="1.42578125" style="3" customWidth="1"/>
    <col min="10247" max="10247" width="11.140625" style="3" customWidth="1"/>
    <col min="10248" max="10248" width="1.42578125" style="3" customWidth="1"/>
    <col min="10249" max="10249" width="11.140625" style="3" customWidth="1"/>
    <col min="10250" max="10250" width="1.28515625" style="3" customWidth="1"/>
    <col min="10251" max="10251" width="11.140625" style="3" customWidth="1"/>
    <col min="10252" max="10252" width="1.28515625" style="3" customWidth="1"/>
    <col min="10253" max="10255" width="0" style="3" hidden="1" customWidth="1"/>
    <col min="10256" max="10256" width="1.28515625" style="3" customWidth="1"/>
    <col min="10257" max="10257" width="11.140625" style="3" customWidth="1"/>
    <col min="10258" max="10259" width="9.140625" style="3"/>
    <col min="10260" max="10260" width="13.42578125" style="3" customWidth="1"/>
    <col min="10261" max="10261" width="12.85546875" style="3" customWidth="1"/>
    <col min="10262" max="10271" width="1.85546875" style="3" customWidth="1"/>
    <col min="10272" max="10272" width="10.42578125" style="3" bestFit="1" customWidth="1"/>
    <col min="10273" max="10496" width="9.140625" style="3"/>
    <col min="10497" max="10497" width="33.5703125" style="3" customWidth="1"/>
    <col min="10498" max="10498" width="1.28515625" style="3" customWidth="1"/>
    <col min="10499" max="10499" width="11.140625" style="3" customWidth="1"/>
    <col min="10500" max="10500" width="1.7109375" style="3" customWidth="1"/>
    <col min="10501" max="10501" width="11.140625" style="3" customWidth="1"/>
    <col min="10502" max="10502" width="1.42578125" style="3" customWidth="1"/>
    <col min="10503" max="10503" width="11.140625" style="3" customWidth="1"/>
    <col min="10504" max="10504" width="1.42578125" style="3" customWidth="1"/>
    <col min="10505" max="10505" width="11.140625" style="3" customWidth="1"/>
    <col min="10506" max="10506" width="1.28515625" style="3" customWidth="1"/>
    <col min="10507" max="10507" width="11.140625" style="3" customWidth="1"/>
    <col min="10508" max="10508" width="1.28515625" style="3" customWidth="1"/>
    <col min="10509" max="10511" width="0" style="3" hidden="1" customWidth="1"/>
    <col min="10512" max="10512" width="1.28515625" style="3" customWidth="1"/>
    <col min="10513" max="10513" width="11.140625" style="3" customWidth="1"/>
    <col min="10514" max="10515" width="9.140625" style="3"/>
    <col min="10516" max="10516" width="13.42578125" style="3" customWidth="1"/>
    <col min="10517" max="10517" width="12.85546875" style="3" customWidth="1"/>
    <col min="10518" max="10527" width="1.85546875" style="3" customWidth="1"/>
    <col min="10528" max="10528" width="10.42578125" style="3" bestFit="1" customWidth="1"/>
    <col min="10529" max="10752" width="9.140625" style="3"/>
    <col min="10753" max="10753" width="33.5703125" style="3" customWidth="1"/>
    <col min="10754" max="10754" width="1.28515625" style="3" customWidth="1"/>
    <col min="10755" max="10755" width="11.140625" style="3" customWidth="1"/>
    <col min="10756" max="10756" width="1.7109375" style="3" customWidth="1"/>
    <col min="10757" max="10757" width="11.140625" style="3" customWidth="1"/>
    <col min="10758" max="10758" width="1.42578125" style="3" customWidth="1"/>
    <col min="10759" max="10759" width="11.140625" style="3" customWidth="1"/>
    <col min="10760" max="10760" width="1.42578125" style="3" customWidth="1"/>
    <col min="10761" max="10761" width="11.140625" style="3" customWidth="1"/>
    <col min="10762" max="10762" width="1.28515625" style="3" customWidth="1"/>
    <col min="10763" max="10763" width="11.140625" style="3" customWidth="1"/>
    <col min="10764" max="10764" width="1.28515625" style="3" customWidth="1"/>
    <col min="10765" max="10767" width="0" style="3" hidden="1" customWidth="1"/>
    <col min="10768" max="10768" width="1.28515625" style="3" customWidth="1"/>
    <col min="10769" max="10769" width="11.140625" style="3" customWidth="1"/>
    <col min="10770" max="10771" width="9.140625" style="3"/>
    <col min="10772" max="10772" width="13.42578125" style="3" customWidth="1"/>
    <col min="10773" max="10773" width="12.85546875" style="3" customWidth="1"/>
    <col min="10774" max="10783" width="1.85546875" style="3" customWidth="1"/>
    <col min="10784" max="10784" width="10.42578125" style="3" bestFit="1" customWidth="1"/>
    <col min="10785" max="11008" width="9.140625" style="3"/>
    <col min="11009" max="11009" width="33.5703125" style="3" customWidth="1"/>
    <col min="11010" max="11010" width="1.28515625" style="3" customWidth="1"/>
    <col min="11011" max="11011" width="11.140625" style="3" customWidth="1"/>
    <col min="11012" max="11012" width="1.7109375" style="3" customWidth="1"/>
    <col min="11013" max="11013" width="11.140625" style="3" customWidth="1"/>
    <col min="11014" max="11014" width="1.42578125" style="3" customWidth="1"/>
    <col min="11015" max="11015" width="11.140625" style="3" customWidth="1"/>
    <col min="11016" max="11016" width="1.42578125" style="3" customWidth="1"/>
    <col min="11017" max="11017" width="11.140625" style="3" customWidth="1"/>
    <col min="11018" max="11018" width="1.28515625" style="3" customWidth="1"/>
    <col min="11019" max="11019" width="11.140625" style="3" customWidth="1"/>
    <col min="11020" max="11020" width="1.28515625" style="3" customWidth="1"/>
    <col min="11021" max="11023" width="0" style="3" hidden="1" customWidth="1"/>
    <col min="11024" max="11024" width="1.28515625" style="3" customWidth="1"/>
    <col min="11025" max="11025" width="11.140625" style="3" customWidth="1"/>
    <col min="11026" max="11027" width="9.140625" style="3"/>
    <col min="11028" max="11028" width="13.42578125" style="3" customWidth="1"/>
    <col min="11029" max="11029" width="12.85546875" style="3" customWidth="1"/>
    <col min="11030" max="11039" width="1.85546875" style="3" customWidth="1"/>
    <col min="11040" max="11040" width="10.42578125" style="3" bestFit="1" customWidth="1"/>
    <col min="11041" max="11264" width="9.140625" style="3"/>
    <col min="11265" max="11265" width="33.5703125" style="3" customWidth="1"/>
    <col min="11266" max="11266" width="1.28515625" style="3" customWidth="1"/>
    <col min="11267" max="11267" width="11.140625" style="3" customWidth="1"/>
    <col min="11268" max="11268" width="1.7109375" style="3" customWidth="1"/>
    <col min="11269" max="11269" width="11.140625" style="3" customWidth="1"/>
    <col min="11270" max="11270" width="1.42578125" style="3" customWidth="1"/>
    <col min="11271" max="11271" width="11.140625" style="3" customWidth="1"/>
    <col min="11272" max="11272" width="1.42578125" style="3" customWidth="1"/>
    <col min="11273" max="11273" width="11.140625" style="3" customWidth="1"/>
    <col min="11274" max="11274" width="1.28515625" style="3" customWidth="1"/>
    <col min="11275" max="11275" width="11.140625" style="3" customWidth="1"/>
    <col min="11276" max="11276" width="1.28515625" style="3" customWidth="1"/>
    <col min="11277" max="11279" width="0" style="3" hidden="1" customWidth="1"/>
    <col min="11280" max="11280" width="1.28515625" style="3" customWidth="1"/>
    <col min="11281" max="11281" width="11.140625" style="3" customWidth="1"/>
    <col min="11282" max="11283" width="9.140625" style="3"/>
    <col min="11284" max="11284" width="13.42578125" style="3" customWidth="1"/>
    <col min="11285" max="11285" width="12.85546875" style="3" customWidth="1"/>
    <col min="11286" max="11295" width="1.85546875" style="3" customWidth="1"/>
    <col min="11296" max="11296" width="10.42578125" style="3" bestFit="1" customWidth="1"/>
    <col min="11297" max="11520" width="9.140625" style="3"/>
    <col min="11521" max="11521" width="33.5703125" style="3" customWidth="1"/>
    <col min="11522" max="11522" width="1.28515625" style="3" customWidth="1"/>
    <col min="11523" max="11523" width="11.140625" style="3" customWidth="1"/>
    <col min="11524" max="11524" width="1.7109375" style="3" customWidth="1"/>
    <col min="11525" max="11525" width="11.140625" style="3" customWidth="1"/>
    <col min="11526" max="11526" width="1.42578125" style="3" customWidth="1"/>
    <col min="11527" max="11527" width="11.140625" style="3" customWidth="1"/>
    <col min="11528" max="11528" width="1.42578125" style="3" customWidth="1"/>
    <col min="11529" max="11529" width="11.140625" style="3" customWidth="1"/>
    <col min="11530" max="11530" width="1.28515625" style="3" customWidth="1"/>
    <col min="11531" max="11531" width="11.140625" style="3" customWidth="1"/>
    <col min="11532" max="11532" width="1.28515625" style="3" customWidth="1"/>
    <col min="11533" max="11535" width="0" style="3" hidden="1" customWidth="1"/>
    <col min="11536" max="11536" width="1.28515625" style="3" customWidth="1"/>
    <col min="11537" max="11537" width="11.140625" style="3" customWidth="1"/>
    <col min="11538" max="11539" width="9.140625" style="3"/>
    <col min="11540" max="11540" width="13.42578125" style="3" customWidth="1"/>
    <col min="11541" max="11541" width="12.85546875" style="3" customWidth="1"/>
    <col min="11542" max="11551" width="1.85546875" style="3" customWidth="1"/>
    <col min="11552" max="11552" width="10.42578125" style="3" bestFit="1" customWidth="1"/>
    <col min="11553" max="11776" width="9.140625" style="3"/>
    <col min="11777" max="11777" width="33.5703125" style="3" customWidth="1"/>
    <col min="11778" max="11778" width="1.28515625" style="3" customWidth="1"/>
    <col min="11779" max="11779" width="11.140625" style="3" customWidth="1"/>
    <col min="11780" max="11780" width="1.7109375" style="3" customWidth="1"/>
    <col min="11781" max="11781" width="11.140625" style="3" customWidth="1"/>
    <col min="11782" max="11782" width="1.42578125" style="3" customWidth="1"/>
    <col min="11783" max="11783" width="11.140625" style="3" customWidth="1"/>
    <col min="11784" max="11784" width="1.42578125" style="3" customWidth="1"/>
    <col min="11785" max="11785" width="11.140625" style="3" customWidth="1"/>
    <col min="11786" max="11786" width="1.28515625" style="3" customWidth="1"/>
    <col min="11787" max="11787" width="11.140625" style="3" customWidth="1"/>
    <col min="11788" max="11788" width="1.28515625" style="3" customWidth="1"/>
    <col min="11789" max="11791" width="0" style="3" hidden="1" customWidth="1"/>
    <col min="11792" max="11792" width="1.28515625" style="3" customWidth="1"/>
    <col min="11793" max="11793" width="11.140625" style="3" customWidth="1"/>
    <col min="11794" max="11795" width="9.140625" style="3"/>
    <col min="11796" max="11796" width="13.42578125" style="3" customWidth="1"/>
    <col min="11797" max="11797" width="12.85546875" style="3" customWidth="1"/>
    <col min="11798" max="11807" width="1.85546875" style="3" customWidth="1"/>
    <col min="11808" max="11808" width="10.42578125" style="3" bestFit="1" customWidth="1"/>
    <col min="11809" max="12032" width="9.140625" style="3"/>
    <col min="12033" max="12033" width="33.5703125" style="3" customWidth="1"/>
    <col min="12034" max="12034" width="1.28515625" style="3" customWidth="1"/>
    <col min="12035" max="12035" width="11.140625" style="3" customWidth="1"/>
    <col min="12036" max="12036" width="1.7109375" style="3" customWidth="1"/>
    <col min="12037" max="12037" width="11.140625" style="3" customWidth="1"/>
    <col min="12038" max="12038" width="1.42578125" style="3" customWidth="1"/>
    <col min="12039" max="12039" width="11.140625" style="3" customWidth="1"/>
    <col min="12040" max="12040" width="1.42578125" style="3" customWidth="1"/>
    <col min="12041" max="12041" width="11.140625" style="3" customWidth="1"/>
    <col min="12042" max="12042" width="1.28515625" style="3" customWidth="1"/>
    <col min="12043" max="12043" width="11.140625" style="3" customWidth="1"/>
    <col min="12044" max="12044" width="1.28515625" style="3" customWidth="1"/>
    <col min="12045" max="12047" width="0" style="3" hidden="1" customWidth="1"/>
    <col min="12048" max="12048" width="1.28515625" style="3" customWidth="1"/>
    <col min="12049" max="12049" width="11.140625" style="3" customWidth="1"/>
    <col min="12050" max="12051" width="9.140625" style="3"/>
    <col min="12052" max="12052" width="13.42578125" style="3" customWidth="1"/>
    <col min="12053" max="12053" width="12.85546875" style="3" customWidth="1"/>
    <col min="12054" max="12063" width="1.85546875" style="3" customWidth="1"/>
    <col min="12064" max="12064" width="10.42578125" style="3" bestFit="1" customWidth="1"/>
    <col min="12065" max="12288" width="9.140625" style="3"/>
    <col min="12289" max="12289" width="33.5703125" style="3" customWidth="1"/>
    <col min="12290" max="12290" width="1.28515625" style="3" customWidth="1"/>
    <col min="12291" max="12291" width="11.140625" style="3" customWidth="1"/>
    <col min="12292" max="12292" width="1.7109375" style="3" customWidth="1"/>
    <col min="12293" max="12293" width="11.140625" style="3" customWidth="1"/>
    <col min="12294" max="12294" width="1.42578125" style="3" customWidth="1"/>
    <col min="12295" max="12295" width="11.140625" style="3" customWidth="1"/>
    <col min="12296" max="12296" width="1.42578125" style="3" customWidth="1"/>
    <col min="12297" max="12297" width="11.140625" style="3" customWidth="1"/>
    <col min="12298" max="12298" width="1.28515625" style="3" customWidth="1"/>
    <col min="12299" max="12299" width="11.140625" style="3" customWidth="1"/>
    <col min="12300" max="12300" width="1.28515625" style="3" customWidth="1"/>
    <col min="12301" max="12303" width="0" style="3" hidden="1" customWidth="1"/>
    <col min="12304" max="12304" width="1.28515625" style="3" customWidth="1"/>
    <col min="12305" max="12305" width="11.140625" style="3" customWidth="1"/>
    <col min="12306" max="12307" width="9.140625" style="3"/>
    <col min="12308" max="12308" width="13.42578125" style="3" customWidth="1"/>
    <col min="12309" max="12309" width="12.85546875" style="3" customWidth="1"/>
    <col min="12310" max="12319" width="1.85546875" style="3" customWidth="1"/>
    <col min="12320" max="12320" width="10.42578125" style="3" bestFit="1" customWidth="1"/>
    <col min="12321" max="12544" width="9.140625" style="3"/>
    <col min="12545" max="12545" width="33.5703125" style="3" customWidth="1"/>
    <col min="12546" max="12546" width="1.28515625" style="3" customWidth="1"/>
    <col min="12547" max="12547" width="11.140625" style="3" customWidth="1"/>
    <col min="12548" max="12548" width="1.7109375" style="3" customWidth="1"/>
    <col min="12549" max="12549" width="11.140625" style="3" customWidth="1"/>
    <col min="12550" max="12550" width="1.42578125" style="3" customWidth="1"/>
    <col min="12551" max="12551" width="11.140625" style="3" customWidth="1"/>
    <col min="12552" max="12552" width="1.42578125" style="3" customWidth="1"/>
    <col min="12553" max="12553" width="11.140625" style="3" customWidth="1"/>
    <col min="12554" max="12554" width="1.28515625" style="3" customWidth="1"/>
    <col min="12555" max="12555" width="11.140625" style="3" customWidth="1"/>
    <col min="12556" max="12556" width="1.28515625" style="3" customWidth="1"/>
    <col min="12557" max="12559" width="0" style="3" hidden="1" customWidth="1"/>
    <col min="12560" max="12560" width="1.28515625" style="3" customWidth="1"/>
    <col min="12561" max="12561" width="11.140625" style="3" customWidth="1"/>
    <col min="12562" max="12563" width="9.140625" style="3"/>
    <col min="12564" max="12564" width="13.42578125" style="3" customWidth="1"/>
    <col min="12565" max="12565" width="12.85546875" style="3" customWidth="1"/>
    <col min="12566" max="12575" width="1.85546875" style="3" customWidth="1"/>
    <col min="12576" max="12576" width="10.42578125" style="3" bestFit="1" customWidth="1"/>
    <col min="12577" max="12800" width="9.140625" style="3"/>
    <col min="12801" max="12801" width="33.5703125" style="3" customWidth="1"/>
    <col min="12802" max="12802" width="1.28515625" style="3" customWidth="1"/>
    <col min="12803" max="12803" width="11.140625" style="3" customWidth="1"/>
    <col min="12804" max="12804" width="1.7109375" style="3" customWidth="1"/>
    <col min="12805" max="12805" width="11.140625" style="3" customWidth="1"/>
    <col min="12806" max="12806" width="1.42578125" style="3" customWidth="1"/>
    <col min="12807" max="12807" width="11.140625" style="3" customWidth="1"/>
    <col min="12808" max="12808" width="1.42578125" style="3" customWidth="1"/>
    <col min="12809" max="12809" width="11.140625" style="3" customWidth="1"/>
    <col min="12810" max="12810" width="1.28515625" style="3" customWidth="1"/>
    <col min="12811" max="12811" width="11.140625" style="3" customWidth="1"/>
    <col min="12812" max="12812" width="1.28515625" style="3" customWidth="1"/>
    <col min="12813" max="12815" width="0" style="3" hidden="1" customWidth="1"/>
    <col min="12816" max="12816" width="1.28515625" style="3" customWidth="1"/>
    <col min="12817" max="12817" width="11.140625" style="3" customWidth="1"/>
    <col min="12818" max="12819" width="9.140625" style="3"/>
    <col min="12820" max="12820" width="13.42578125" style="3" customWidth="1"/>
    <col min="12821" max="12821" width="12.85546875" style="3" customWidth="1"/>
    <col min="12822" max="12831" width="1.85546875" style="3" customWidth="1"/>
    <col min="12832" max="12832" width="10.42578125" style="3" bestFit="1" customWidth="1"/>
    <col min="12833" max="13056" width="9.140625" style="3"/>
    <col min="13057" max="13057" width="33.5703125" style="3" customWidth="1"/>
    <col min="13058" max="13058" width="1.28515625" style="3" customWidth="1"/>
    <col min="13059" max="13059" width="11.140625" style="3" customWidth="1"/>
    <col min="13060" max="13060" width="1.7109375" style="3" customWidth="1"/>
    <col min="13061" max="13061" width="11.140625" style="3" customWidth="1"/>
    <col min="13062" max="13062" width="1.42578125" style="3" customWidth="1"/>
    <col min="13063" max="13063" width="11.140625" style="3" customWidth="1"/>
    <col min="13064" max="13064" width="1.42578125" style="3" customWidth="1"/>
    <col min="13065" max="13065" width="11.140625" style="3" customWidth="1"/>
    <col min="13066" max="13066" width="1.28515625" style="3" customWidth="1"/>
    <col min="13067" max="13067" width="11.140625" style="3" customWidth="1"/>
    <col min="13068" max="13068" width="1.28515625" style="3" customWidth="1"/>
    <col min="13069" max="13071" width="0" style="3" hidden="1" customWidth="1"/>
    <col min="13072" max="13072" width="1.28515625" style="3" customWidth="1"/>
    <col min="13073" max="13073" width="11.140625" style="3" customWidth="1"/>
    <col min="13074" max="13075" width="9.140625" style="3"/>
    <col min="13076" max="13076" width="13.42578125" style="3" customWidth="1"/>
    <col min="13077" max="13077" width="12.85546875" style="3" customWidth="1"/>
    <col min="13078" max="13087" width="1.85546875" style="3" customWidth="1"/>
    <col min="13088" max="13088" width="10.42578125" style="3" bestFit="1" customWidth="1"/>
    <col min="13089" max="13312" width="9.140625" style="3"/>
    <col min="13313" max="13313" width="33.5703125" style="3" customWidth="1"/>
    <col min="13314" max="13314" width="1.28515625" style="3" customWidth="1"/>
    <col min="13315" max="13315" width="11.140625" style="3" customWidth="1"/>
    <col min="13316" max="13316" width="1.7109375" style="3" customWidth="1"/>
    <col min="13317" max="13317" width="11.140625" style="3" customWidth="1"/>
    <col min="13318" max="13318" width="1.42578125" style="3" customWidth="1"/>
    <col min="13319" max="13319" width="11.140625" style="3" customWidth="1"/>
    <col min="13320" max="13320" width="1.42578125" style="3" customWidth="1"/>
    <col min="13321" max="13321" width="11.140625" style="3" customWidth="1"/>
    <col min="13322" max="13322" width="1.28515625" style="3" customWidth="1"/>
    <col min="13323" max="13323" width="11.140625" style="3" customWidth="1"/>
    <col min="13324" max="13324" width="1.28515625" style="3" customWidth="1"/>
    <col min="13325" max="13327" width="0" style="3" hidden="1" customWidth="1"/>
    <col min="13328" max="13328" width="1.28515625" style="3" customWidth="1"/>
    <col min="13329" max="13329" width="11.140625" style="3" customWidth="1"/>
    <col min="13330" max="13331" width="9.140625" style="3"/>
    <col min="13332" max="13332" width="13.42578125" style="3" customWidth="1"/>
    <col min="13333" max="13333" width="12.85546875" style="3" customWidth="1"/>
    <col min="13334" max="13343" width="1.85546875" style="3" customWidth="1"/>
    <col min="13344" max="13344" width="10.42578125" style="3" bestFit="1" customWidth="1"/>
    <col min="13345" max="13568" width="9.140625" style="3"/>
    <col min="13569" max="13569" width="33.5703125" style="3" customWidth="1"/>
    <col min="13570" max="13570" width="1.28515625" style="3" customWidth="1"/>
    <col min="13571" max="13571" width="11.140625" style="3" customWidth="1"/>
    <col min="13572" max="13572" width="1.7109375" style="3" customWidth="1"/>
    <col min="13573" max="13573" width="11.140625" style="3" customWidth="1"/>
    <col min="13574" max="13574" width="1.42578125" style="3" customWidth="1"/>
    <col min="13575" max="13575" width="11.140625" style="3" customWidth="1"/>
    <col min="13576" max="13576" width="1.42578125" style="3" customWidth="1"/>
    <col min="13577" max="13577" width="11.140625" style="3" customWidth="1"/>
    <col min="13578" max="13578" width="1.28515625" style="3" customWidth="1"/>
    <col min="13579" max="13579" width="11.140625" style="3" customWidth="1"/>
    <col min="13580" max="13580" width="1.28515625" style="3" customWidth="1"/>
    <col min="13581" max="13583" width="0" style="3" hidden="1" customWidth="1"/>
    <col min="13584" max="13584" width="1.28515625" style="3" customWidth="1"/>
    <col min="13585" max="13585" width="11.140625" style="3" customWidth="1"/>
    <col min="13586" max="13587" width="9.140625" style="3"/>
    <col min="13588" max="13588" width="13.42578125" style="3" customWidth="1"/>
    <col min="13589" max="13589" width="12.85546875" style="3" customWidth="1"/>
    <col min="13590" max="13599" width="1.85546875" style="3" customWidth="1"/>
    <col min="13600" max="13600" width="10.42578125" style="3" bestFit="1" customWidth="1"/>
    <col min="13601" max="13824" width="9.140625" style="3"/>
    <col min="13825" max="13825" width="33.5703125" style="3" customWidth="1"/>
    <col min="13826" max="13826" width="1.28515625" style="3" customWidth="1"/>
    <col min="13827" max="13827" width="11.140625" style="3" customWidth="1"/>
    <col min="13828" max="13828" width="1.7109375" style="3" customWidth="1"/>
    <col min="13829" max="13829" width="11.140625" style="3" customWidth="1"/>
    <col min="13830" max="13830" width="1.42578125" style="3" customWidth="1"/>
    <col min="13831" max="13831" width="11.140625" style="3" customWidth="1"/>
    <col min="13832" max="13832" width="1.42578125" style="3" customWidth="1"/>
    <col min="13833" max="13833" width="11.140625" style="3" customWidth="1"/>
    <col min="13834" max="13834" width="1.28515625" style="3" customWidth="1"/>
    <col min="13835" max="13835" width="11.140625" style="3" customWidth="1"/>
    <col min="13836" max="13836" width="1.28515625" style="3" customWidth="1"/>
    <col min="13837" max="13839" width="0" style="3" hidden="1" customWidth="1"/>
    <col min="13840" max="13840" width="1.28515625" style="3" customWidth="1"/>
    <col min="13841" max="13841" width="11.140625" style="3" customWidth="1"/>
    <col min="13842" max="13843" width="9.140625" style="3"/>
    <col min="13844" max="13844" width="13.42578125" style="3" customWidth="1"/>
    <col min="13845" max="13845" width="12.85546875" style="3" customWidth="1"/>
    <col min="13846" max="13855" width="1.85546875" style="3" customWidth="1"/>
    <col min="13856" max="13856" width="10.42578125" style="3" bestFit="1" customWidth="1"/>
    <col min="13857" max="14080" width="9.140625" style="3"/>
    <col min="14081" max="14081" width="33.5703125" style="3" customWidth="1"/>
    <col min="14082" max="14082" width="1.28515625" style="3" customWidth="1"/>
    <col min="14083" max="14083" width="11.140625" style="3" customWidth="1"/>
    <col min="14084" max="14084" width="1.7109375" style="3" customWidth="1"/>
    <col min="14085" max="14085" width="11.140625" style="3" customWidth="1"/>
    <col min="14086" max="14086" width="1.42578125" style="3" customWidth="1"/>
    <col min="14087" max="14087" width="11.140625" style="3" customWidth="1"/>
    <col min="14088" max="14088" width="1.42578125" style="3" customWidth="1"/>
    <col min="14089" max="14089" width="11.140625" style="3" customWidth="1"/>
    <col min="14090" max="14090" width="1.28515625" style="3" customWidth="1"/>
    <col min="14091" max="14091" width="11.140625" style="3" customWidth="1"/>
    <col min="14092" max="14092" width="1.28515625" style="3" customWidth="1"/>
    <col min="14093" max="14095" width="0" style="3" hidden="1" customWidth="1"/>
    <col min="14096" max="14096" width="1.28515625" style="3" customWidth="1"/>
    <col min="14097" max="14097" width="11.140625" style="3" customWidth="1"/>
    <col min="14098" max="14099" width="9.140625" style="3"/>
    <col min="14100" max="14100" width="13.42578125" style="3" customWidth="1"/>
    <col min="14101" max="14101" width="12.85546875" style="3" customWidth="1"/>
    <col min="14102" max="14111" width="1.85546875" style="3" customWidth="1"/>
    <col min="14112" max="14112" width="10.42578125" style="3" bestFit="1" customWidth="1"/>
    <col min="14113" max="14336" width="9.140625" style="3"/>
    <col min="14337" max="14337" width="33.5703125" style="3" customWidth="1"/>
    <col min="14338" max="14338" width="1.28515625" style="3" customWidth="1"/>
    <col min="14339" max="14339" width="11.140625" style="3" customWidth="1"/>
    <col min="14340" max="14340" width="1.7109375" style="3" customWidth="1"/>
    <col min="14341" max="14341" width="11.140625" style="3" customWidth="1"/>
    <col min="14342" max="14342" width="1.42578125" style="3" customWidth="1"/>
    <col min="14343" max="14343" width="11.140625" style="3" customWidth="1"/>
    <col min="14344" max="14344" width="1.42578125" style="3" customWidth="1"/>
    <col min="14345" max="14345" width="11.140625" style="3" customWidth="1"/>
    <col min="14346" max="14346" width="1.28515625" style="3" customWidth="1"/>
    <col min="14347" max="14347" width="11.140625" style="3" customWidth="1"/>
    <col min="14348" max="14348" width="1.28515625" style="3" customWidth="1"/>
    <col min="14349" max="14351" width="0" style="3" hidden="1" customWidth="1"/>
    <col min="14352" max="14352" width="1.28515625" style="3" customWidth="1"/>
    <col min="14353" max="14353" width="11.140625" style="3" customWidth="1"/>
    <col min="14354" max="14355" width="9.140625" style="3"/>
    <col min="14356" max="14356" width="13.42578125" style="3" customWidth="1"/>
    <col min="14357" max="14357" width="12.85546875" style="3" customWidth="1"/>
    <col min="14358" max="14367" width="1.85546875" style="3" customWidth="1"/>
    <col min="14368" max="14368" width="10.42578125" style="3" bestFit="1" customWidth="1"/>
    <col min="14369" max="14592" width="9.140625" style="3"/>
    <col min="14593" max="14593" width="33.5703125" style="3" customWidth="1"/>
    <col min="14594" max="14594" width="1.28515625" style="3" customWidth="1"/>
    <col min="14595" max="14595" width="11.140625" style="3" customWidth="1"/>
    <col min="14596" max="14596" width="1.7109375" style="3" customWidth="1"/>
    <col min="14597" max="14597" width="11.140625" style="3" customWidth="1"/>
    <col min="14598" max="14598" width="1.42578125" style="3" customWidth="1"/>
    <col min="14599" max="14599" width="11.140625" style="3" customWidth="1"/>
    <col min="14600" max="14600" width="1.42578125" style="3" customWidth="1"/>
    <col min="14601" max="14601" width="11.140625" style="3" customWidth="1"/>
    <col min="14602" max="14602" width="1.28515625" style="3" customWidth="1"/>
    <col min="14603" max="14603" width="11.140625" style="3" customWidth="1"/>
    <col min="14604" max="14604" width="1.28515625" style="3" customWidth="1"/>
    <col min="14605" max="14607" width="0" style="3" hidden="1" customWidth="1"/>
    <col min="14608" max="14608" width="1.28515625" style="3" customWidth="1"/>
    <col min="14609" max="14609" width="11.140625" style="3" customWidth="1"/>
    <col min="14610" max="14611" width="9.140625" style="3"/>
    <col min="14612" max="14612" width="13.42578125" style="3" customWidth="1"/>
    <col min="14613" max="14613" width="12.85546875" style="3" customWidth="1"/>
    <col min="14614" max="14623" width="1.85546875" style="3" customWidth="1"/>
    <col min="14624" max="14624" width="10.42578125" style="3" bestFit="1" customWidth="1"/>
    <col min="14625" max="14848" width="9.140625" style="3"/>
    <col min="14849" max="14849" width="33.5703125" style="3" customWidth="1"/>
    <col min="14850" max="14850" width="1.28515625" style="3" customWidth="1"/>
    <col min="14851" max="14851" width="11.140625" style="3" customWidth="1"/>
    <col min="14852" max="14852" width="1.7109375" style="3" customWidth="1"/>
    <col min="14853" max="14853" width="11.140625" style="3" customWidth="1"/>
    <col min="14854" max="14854" width="1.42578125" style="3" customWidth="1"/>
    <col min="14855" max="14855" width="11.140625" style="3" customWidth="1"/>
    <col min="14856" max="14856" width="1.42578125" style="3" customWidth="1"/>
    <col min="14857" max="14857" width="11.140625" style="3" customWidth="1"/>
    <col min="14858" max="14858" width="1.28515625" style="3" customWidth="1"/>
    <col min="14859" max="14859" width="11.140625" style="3" customWidth="1"/>
    <col min="14860" max="14860" width="1.28515625" style="3" customWidth="1"/>
    <col min="14861" max="14863" width="0" style="3" hidden="1" customWidth="1"/>
    <col min="14864" max="14864" width="1.28515625" style="3" customWidth="1"/>
    <col min="14865" max="14865" width="11.140625" style="3" customWidth="1"/>
    <col min="14866" max="14867" width="9.140625" style="3"/>
    <col min="14868" max="14868" width="13.42578125" style="3" customWidth="1"/>
    <col min="14869" max="14869" width="12.85546875" style="3" customWidth="1"/>
    <col min="14870" max="14879" width="1.85546875" style="3" customWidth="1"/>
    <col min="14880" max="14880" width="10.42578125" style="3" bestFit="1" customWidth="1"/>
    <col min="14881" max="15104" width="9.140625" style="3"/>
    <col min="15105" max="15105" width="33.5703125" style="3" customWidth="1"/>
    <col min="15106" max="15106" width="1.28515625" style="3" customWidth="1"/>
    <col min="15107" max="15107" width="11.140625" style="3" customWidth="1"/>
    <col min="15108" max="15108" width="1.7109375" style="3" customWidth="1"/>
    <col min="15109" max="15109" width="11.140625" style="3" customWidth="1"/>
    <col min="15110" max="15110" width="1.42578125" style="3" customWidth="1"/>
    <col min="15111" max="15111" width="11.140625" style="3" customWidth="1"/>
    <col min="15112" max="15112" width="1.42578125" style="3" customWidth="1"/>
    <col min="15113" max="15113" width="11.140625" style="3" customWidth="1"/>
    <col min="15114" max="15114" width="1.28515625" style="3" customWidth="1"/>
    <col min="15115" max="15115" width="11.140625" style="3" customWidth="1"/>
    <col min="15116" max="15116" width="1.28515625" style="3" customWidth="1"/>
    <col min="15117" max="15119" width="0" style="3" hidden="1" customWidth="1"/>
    <col min="15120" max="15120" width="1.28515625" style="3" customWidth="1"/>
    <col min="15121" max="15121" width="11.140625" style="3" customWidth="1"/>
    <col min="15122" max="15123" width="9.140625" style="3"/>
    <col min="15124" max="15124" width="13.42578125" style="3" customWidth="1"/>
    <col min="15125" max="15125" width="12.85546875" style="3" customWidth="1"/>
    <col min="15126" max="15135" width="1.85546875" style="3" customWidth="1"/>
    <col min="15136" max="15136" width="10.42578125" style="3" bestFit="1" customWidth="1"/>
    <col min="15137" max="15360" width="9.140625" style="3"/>
    <col min="15361" max="15361" width="33.5703125" style="3" customWidth="1"/>
    <col min="15362" max="15362" width="1.28515625" style="3" customWidth="1"/>
    <col min="15363" max="15363" width="11.140625" style="3" customWidth="1"/>
    <col min="15364" max="15364" width="1.7109375" style="3" customWidth="1"/>
    <col min="15365" max="15365" width="11.140625" style="3" customWidth="1"/>
    <col min="15366" max="15366" width="1.42578125" style="3" customWidth="1"/>
    <col min="15367" max="15367" width="11.140625" style="3" customWidth="1"/>
    <col min="15368" max="15368" width="1.42578125" style="3" customWidth="1"/>
    <col min="15369" max="15369" width="11.140625" style="3" customWidth="1"/>
    <col min="15370" max="15370" width="1.28515625" style="3" customWidth="1"/>
    <col min="15371" max="15371" width="11.140625" style="3" customWidth="1"/>
    <col min="15372" max="15372" width="1.28515625" style="3" customWidth="1"/>
    <col min="15373" max="15375" width="0" style="3" hidden="1" customWidth="1"/>
    <col min="15376" max="15376" width="1.28515625" style="3" customWidth="1"/>
    <col min="15377" max="15377" width="11.140625" style="3" customWidth="1"/>
    <col min="15378" max="15379" width="9.140625" style="3"/>
    <col min="15380" max="15380" width="13.42578125" style="3" customWidth="1"/>
    <col min="15381" max="15381" width="12.85546875" style="3" customWidth="1"/>
    <col min="15382" max="15391" width="1.85546875" style="3" customWidth="1"/>
    <col min="15392" max="15392" width="10.42578125" style="3" bestFit="1" customWidth="1"/>
    <col min="15393" max="15616" width="9.140625" style="3"/>
    <col min="15617" max="15617" width="33.5703125" style="3" customWidth="1"/>
    <col min="15618" max="15618" width="1.28515625" style="3" customWidth="1"/>
    <col min="15619" max="15619" width="11.140625" style="3" customWidth="1"/>
    <col min="15620" max="15620" width="1.7109375" style="3" customWidth="1"/>
    <col min="15621" max="15621" width="11.140625" style="3" customWidth="1"/>
    <col min="15622" max="15622" width="1.42578125" style="3" customWidth="1"/>
    <col min="15623" max="15623" width="11.140625" style="3" customWidth="1"/>
    <col min="15624" max="15624" width="1.42578125" style="3" customWidth="1"/>
    <col min="15625" max="15625" width="11.140625" style="3" customWidth="1"/>
    <col min="15626" max="15626" width="1.28515625" style="3" customWidth="1"/>
    <col min="15627" max="15627" width="11.140625" style="3" customWidth="1"/>
    <col min="15628" max="15628" width="1.28515625" style="3" customWidth="1"/>
    <col min="15629" max="15631" width="0" style="3" hidden="1" customWidth="1"/>
    <col min="15632" max="15632" width="1.28515625" style="3" customWidth="1"/>
    <col min="15633" max="15633" width="11.140625" style="3" customWidth="1"/>
    <col min="15634" max="15635" width="9.140625" style="3"/>
    <col min="15636" max="15636" width="13.42578125" style="3" customWidth="1"/>
    <col min="15637" max="15637" width="12.85546875" style="3" customWidth="1"/>
    <col min="15638" max="15647" width="1.85546875" style="3" customWidth="1"/>
    <col min="15648" max="15648" width="10.42578125" style="3" bestFit="1" customWidth="1"/>
    <col min="15649" max="15872" width="9.140625" style="3"/>
    <col min="15873" max="15873" width="33.5703125" style="3" customWidth="1"/>
    <col min="15874" max="15874" width="1.28515625" style="3" customWidth="1"/>
    <col min="15875" max="15875" width="11.140625" style="3" customWidth="1"/>
    <col min="15876" max="15876" width="1.7109375" style="3" customWidth="1"/>
    <col min="15877" max="15877" width="11.140625" style="3" customWidth="1"/>
    <col min="15878" max="15878" width="1.42578125" style="3" customWidth="1"/>
    <col min="15879" max="15879" width="11.140625" style="3" customWidth="1"/>
    <col min="15880" max="15880" width="1.42578125" style="3" customWidth="1"/>
    <col min="15881" max="15881" width="11.140625" style="3" customWidth="1"/>
    <col min="15882" max="15882" width="1.28515625" style="3" customWidth="1"/>
    <col min="15883" max="15883" width="11.140625" style="3" customWidth="1"/>
    <col min="15884" max="15884" width="1.28515625" style="3" customWidth="1"/>
    <col min="15885" max="15887" width="0" style="3" hidden="1" customWidth="1"/>
    <col min="15888" max="15888" width="1.28515625" style="3" customWidth="1"/>
    <col min="15889" max="15889" width="11.140625" style="3" customWidth="1"/>
    <col min="15890" max="15891" width="9.140625" style="3"/>
    <col min="15892" max="15892" width="13.42578125" style="3" customWidth="1"/>
    <col min="15893" max="15893" width="12.85546875" style="3" customWidth="1"/>
    <col min="15894" max="15903" width="1.85546875" style="3" customWidth="1"/>
    <col min="15904" max="15904" width="10.42578125" style="3" bestFit="1" customWidth="1"/>
    <col min="15905" max="16128" width="9.140625" style="3"/>
    <col min="16129" max="16129" width="33.5703125" style="3" customWidth="1"/>
    <col min="16130" max="16130" width="1.28515625" style="3" customWidth="1"/>
    <col min="16131" max="16131" width="11.140625" style="3" customWidth="1"/>
    <col min="16132" max="16132" width="1.7109375" style="3" customWidth="1"/>
    <col min="16133" max="16133" width="11.140625" style="3" customWidth="1"/>
    <col min="16134" max="16134" width="1.42578125" style="3" customWidth="1"/>
    <col min="16135" max="16135" width="11.140625" style="3" customWidth="1"/>
    <col min="16136" max="16136" width="1.42578125" style="3" customWidth="1"/>
    <col min="16137" max="16137" width="11.140625" style="3" customWidth="1"/>
    <col min="16138" max="16138" width="1.28515625" style="3" customWidth="1"/>
    <col min="16139" max="16139" width="11.140625" style="3" customWidth="1"/>
    <col min="16140" max="16140" width="1.28515625" style="3" customWidth="1"/>
    <col min="16141" max="16143" width="0" style="3" hidden="1" customWidth="1"/>
    <col min="16144" max="16144" width="1.28515625" style="3" customWidth="1"/>
    <col min="16145" max="16145" width="11.140625" style="3" customWidth="1"/>
    <col min="16146" max="16147" width="9.140625" style="3"/>
    <col min="16148" max="16148" width="13.42578125" style="3" customWidth="1"/>
    <col min="16149" max="16149" width="12.85546875" style="3" customWidth="1"/>
    <col min="16150" max="16159" width="1.85546875" style="3" customWidth="1"/>
    <col min="16160" max="16160" width="10.42578125" style="3" bestFit="1" customWidth="1"/>
    <col min="16161" max="16384" width="9.140625" style="3"/>
  </cols>
  <sheetData>
    <row r="1" spans="1:20" ht="11.85" customHeight="1" x14ac:dyDescent="0.2">
      <c r="A1" s="1"/>
      <c r="B1" s="1"/>
      <c r="E1" s="2" t="s">
        <v>0</v>
      </c>
    </row>
    <row r="2" spans="1:20" ht="11.85" customHeight="1" x14ac:dyDescent="0.2">
      <c r="E2" s="2" t="s">
        <v>1</v>
      </c>
    </row>
    <row r="3" spans="1:20" ht="11.85" customHeight="1" x14ac:dyDescent="0.2">
      <c r="E3" s="2" t="s">
        <v>2</v>
      </c>
    </row>
    <row r="4" spans="1:20" ht="11.85" customHeight="1" x14ac:dyDescent="0.2">
      <c r="A4" s="3" t="s">
        <v>3</v>
      </c>
    </row>
    <row r="5" spans="1:20" ht="11.85" customHeight="1" x14ac:dyDescent="0.2"/>
    <row r="6" spans="1:20" ht="11.85" customHeight="1" x14ac:dyDescent="0.2">
      <c r="I6" s="49" t="s">
        <v>4</v>
      </c>
      <c r="J6" s="49"/>
      <c r="K6" s="49"/>
      <c r="L6" s="6"/>
      <c r="M6" s="50" t="s">
        <v>5</v>
      </c>
      <c r="N6" s="50"/>
      <c r="O6" s="50"/>
      <c r="P6" s="50"/>
      <c r="Q6" s="50"/>
    </row>
    <row r="7" spans="1:20" ht="11.85" customHeight="1" x14ac:dyDescent="0.2">
      <c r="C7" s="5" t="s">
        <v>6</v>
      </c>
      <c r="D7" s="5"/>
      <c r="E7" s="5" t="s">
        <v>7</v>
      </c>
      <c r="F7" s="5"/>
      <c r="G7" s="5" t="s">
        <v>8</v>
      </c>
      <c r="H7" s="5"/>
      <c r="I7" s="5" t="s">
        <v>9</v>
      </c>
      <c r="J7" s="5"/>
      <c r="K7" s="5" t="s">
        <v>10</v>
      </c>
      <c r="L7" s="6"/>
      <c r="M7" s="5" t="s">
        <v>5</v>
      </c>
      <c r="N7" s="6"/>
      <c r="O7" s="5" t="s">
        <v>5</v>
      </c>
      <c r="P7" s="6"/>
      <c r="Q7" s="5" t="s">
        <v>11</v>
      </c>
    </row>
    <row r="8" spans="1:20" ht="11.85" customHeight="1" x14ac:dyDescent="0.2">
      <c r="A8" s="7"/>
      <c r="C8" s="8" t="s">
        <v>12</v>
      </c>
      <c r="D8" s="5"/>
      <c r="E8" s="8" t="s">
        <v>12</v>
      </c>
      <c r="F8" s="5"/>
      <c r="G8" s="8" t="s">
        <v>12</v>
      </c>
      <c r="H8" s="5"/>
      <c r="I8" s="8" t="s">
        <v>13</v>
      </c>
      <c r="J8" s="5"/>
      <c r="K8" s="8" t="s">
        <v>13</v>
      </c>
      <c r="L8" s="6"/>
      <c r="M8" s="8" t="s">
        <v>14</v>
      </c>
      <c r="N8" s="6"/>
      <c r="O8" s="8" t="s">
        <v>15</v>
      </c>
      <c r="P8" s="6"/>
      <c r="Q8" s="8" t="s">
        <v>13</v>
      </c>
    </row>
    <row r="9" spans="1:20" ht="11.85" customHeight="1" x14ac:dyDescent="0.2"/>
    <row r="10" spans="1:20" ht="11.85" customHeight="1" x14ac:dyDescent="0.2">
      <c r="A10" s="3" t="s">
        <v>16</v>
      </c>
    </row>
    <row r="11" spans="1:20" ht="11.85" customHeight="1" x14ac:dyDescent="0.2">
      <c r="A11" s="3" t="s">
        <v>17</v>
      </c>
      <c r="C11" s="2">
        <v>4498970.3499999996</v>
      </c>
      <c r="E11" s="2">
        <f>C2330</f>
        <v>4046451.1799999988</v>
      </c>
      <c r="G11" s="2">
        <f>E2330</f>
        <v>4739628.5599999987</v>
      </c>
      <c r="I11" s="2">
        <f>G2330</f>
        <v>6703111.9899999984</v>
      </c>
      <c r="K11" s="2">
        <f>+I11</f>
        <v>6703111.9899999984</v>
      </c>
      <c r="L11" s="9"/>
      <c r="M11" s="2">
        <f>K2330</f>
        <v>3443939.9899999984</v>
      </c>
      <c r="N11" s="9"/>
      <c r="P11" s="9"/>
      <c r="Q11" s="2">
        <f>M11</f>
        <v>3443939.9899999984</v>
      </c>
    </row>
    <row r="12" spans="1:20" ht="11.85" customHeight="1" x14ac:dyDescent="0.2">
      <c r="L12" s="9"/>
      <c r="N12" s="9"/>
      <c r="P12" s="9"/>
    </row>
    <row r="13" spans="1:20" ht="11.85" customHeight="1" x14ac:dyDescent="0.2">
      <c r="A13" s="10" t="s">
        <v>18</v>
      </c>
      <c r="B13" s="10"/>
      <c r="L13" s="9"/>
      <c r="N13" s="9"/>
      <c r="P13" s="9"/>
    </row>
    <row r="14" spans="1:20" ht="11.85" customHeight="1" x14ac:dyDescent="0.2">
      <c r="L14" s="9"/>
      <c r="N14" s="9"/>
      <c r="P14" s="9"/>
    </row>
    <row r="15" spans="1:20" ht="11.85" customHeight="1" x14ac:dyDescent="0.2">
      <c r="A15" s="10" t="s">
        <v>19</v>
      </c>
      <c r="B15" s="10"/>
      <c r="L15" s="9"/>
      <c r="N15" s="9"/>
      <c r="P15" s="9"/>
    </row>
    <row r="16" spans="1:20" ht="11.85" customHeight="1" x14ac:dyDescent="0.2">
      <c r="A16" s="3" t="s">
        <v>20</v>
      </c>
      <c r="C16" s="2">
        <v>877241.73</v>
      </c>
      <c r="E16" s="2">
        <v>906305</v>
      </c>
      <c r="G16" s="2">
        <v>910133.63</v>
      </c>
      <c r="I16" s="2">
        <v>900000</v>
      </c>
      <c r="K16" s="2">
        <v>900000</v>
      </c>
      <c r="L16" s="9"/>
      <c r="M16" s="2">
        <v>910000</v>
      </c>
      <c r="N16" s="9"/>
      <c r="O16" s="2">
        <v>60000</v>
      </c>
      <c r="P16" s="9"/>
      <c r="Q16" s="2">
        <f>M16+O16</f>
        <v>970000</v>
      </c>
      <c r="T16" s="11"/>
    </row>
    <row r="17" spans="1:33" ht="11.85" customHeight="1" x14ac:dyDescent="0.2">
      <c r="A17" s="3" t="s">
        <v>21</v>
      </c>
      <c r="C17" s="2">
        <v>16118.4</v>
      </c>
      <c r="E17" s="2">
        <v>17080.82</v>
      </c>
      <c r="G17" s="2">
        <v>17347.96</v>
      </c>
      <c r="I17" s="2">
        <v>15000</v>
      </c>
      <c r="K17" s="2">
        <v>15000</v>
      </c>
      <c r="L17" s="9"/>
      <c r="M17" s="2">
        <v>15000</v>
      </c>
      <c r="N17" s="9"/>
      <c r="O17" s="2">
        <v>0</v>
      </c>
      <c r="P17" s="9"/>
      <c r="Q17" s="2">
        <f>M17+O17</f>
        <v>15000</v>
      </c>
    </row>
    <row r="18" spans="1:33" ht="11.85" customHeight="1" x14ac:dyDescent="0.2">
      <c r="A18" s="3" t="s">
        <v>22</v>
      </c>
      <c r="C18" s="2">
        <v>18310.330000000002</v>
      </c>
      <c r="E18" s="2">
        <v>17890.7</v>
      </c>
      <c r="G18" s="2">
        <v>18889.97</v>
      </c>
      <c r="I18" s="2">
        <v>17000</v>
      </c>
      <c r="K18" s="2">
        <v>17000</v>
      </c>
      <c r="L18" s="9"/>
      <c r="M18" s="2">
        <v>17000</v>
      </c>
      <c r="N18" s="9"/>
      <c r="O18" s="2">
        <v>0</v>
      </c>
      <c r="P18" s="9"/>
      <c r="Q18" s="2">
        <f>M18+O18</f>
        <v>17000</v>
      </c>
    </row>
    <row r="19" spans="1:33" ht="11.85" customHeight="1" x14ac:dyDescent="0.2">
      <c r="A19" s="3" t="s">
        <v>23</v>
      </c>
      <c r="C19" s="2">
        <v>0</v>
      </c>
      <c r="E19" s="2">
        <v>0</v>
      </c>
      <c r="G19" s="2">
        <v>0</v>
      </c>
      <c r="I19" s="2">
        <v>0</v>
      </c>
      <c r="K19" s="2">
        <v>0</v>
      </c>
      <c r="L19" s="9"/>
      <c r="M19" s="2">
        <v>0</v>
      </c>
      <c r="N19" s="9"/>
      <c r="O19" s="2">
        <v>0</v>
      </c>
      <c r="P19" s="9"/>
      <c r="Q19" s="2">
        <f>M19+O19</f>
        <v>0</v>
      </c>
    </row>
    <row r="20" spans="1:33" ht="11.85" customHeight="1" x14ac:dyDescent="0.2">
      <c r="A20" s="3" t="s">
        <v>24</v>
      </c>
      <c r="C20" s="12">
        <v>5806</v>
      </c>
      <c r="E20" s="12">
        <v>4532</v>
      </c>
      <c r="G20" s="12">
        <v>5740</v>
      </c>
      <c r="I20" s="12">
        <v>4500</v>
      </c>
      <c r="K20" s="12">
        <v>4500</v>
      </c>
      <c r="L20" s="9"/>
      <c r="M20" s="12">
        <v>5000</v>
      </c>
      <c r="N20" s="9"/>
      <c r="O20" s="12">
        <v>0</v>
      </c>
      <c r="P20" s="9"/>
      <c r="Q20" s="12">
        <f>M20+O20</f>
        <v>5000</v>
      </c>
    </row>
    <row r="21" spans="1:33" ht="11.85" customHeight="1" x14ac:dyDescent="0.2">
      <c r="A21" s="3" t="s">
        <v>25</v>
      </c>
      <c r="C21" s="2">
        <f>SUM(C16:C20)</f>
        <v>917476.46</v>
      </c>
      <c r="E21" s="2">
        <f>SUM(E16:E20)</f>
        <v>945808.5199999999</v>
      </c>
      <c r="G21" s="2">
        <f>SUM(G16:G20)</f>
        <v>952111.55999999994</v>
      </c>
      <c r="I21" s="2">
        <f>SUM(I16:I20)</f>
        <v>936500</v>
      </c>
      <c r="K21" s="2">
        <f>SUM(K16:K20)</f>
        <v>936500</v>
      </c>
      <c r="L21" s="9"/>
      <c r="M21" s="2">
        <f>SUM(M16:M20)</f>
        <v>947000</v>
      </c>
      <c r="N21" s="9"/>
      <c r="O21" s="2">
        <f>SUM(O16:O20)</f>
        <v>60000</v>
      </c>
      <c r="P21" s="9"/>
      <c r="Q21" s="2">
        <f>SUM(Q16:Q20)</f>
        <v>1007000</v>
      </c>
      <c r="R21" s="52"/>
      <c r="T21" s="14"/>
      <c r="U21" s="9"/>
    </row>
    <row r="22" spans="1:33" ht="11.85" customHeight="1" x14ac:dyDescent="0.2">
      <c r="L22" s="9"/>
      <c r="N22" s="9"/>
      <c r="P22" s="9"/>
    </row>
    <row r="23" spans="1:33" ht="11.85" customHeight="1" x14ac:dyDescent="0.2">
      <c r="A23" s="10" t="s">
        <v>26</v>
      </c>
      <c r="L23" s="9"/>
      <c r="N23" s="9"/>
      <c r="P23" s="9"/>
    </row>
    <row r="24" spans="1:33" ht="11.85" customHeight="1" x14ac:dyDescent="0.2">
      <c r="A24" s="3" t="s">
        <v>27</v>
      </c>
      <c r="C24" s="2">
        <v>1059458.55</v>
      </c>
      <c r="E24" s="2">
        <v>1141753.74</v>
      </c>
      <c r="G24" s="2">
        <v>1148563.56</v>
      </c>
      <c r="I24" s="2">
        <v>1100000</v>
      </c>
      <c r="K24" s="2">
        <f>1100000+24000</f>
        <v>1124000</v>
      </c>
      <c r="L24" s="9"/>
      <c r="M24" s="2">
        <v>1140000</v>
      </c>
      <c r="N24" s="9"/>
      <c r="O24" s="2">
        <v>0</v>
      </c>
      <c r="P24" s="9"/>
      <c r="Q24" s="2">
        <f>M24+O24</f>
        <v>1140000</v>
      </c>
    </row>
    <row r="25" spans="1:33" ht="11.85" customHeight="1" x14ac:dyDescent="0.2">
      <c r="A25" s="3" t="s">
        <v>28</v>
      </c>
      <c r="C25" s="2">
        <v>17328.810000000001</v>
      </c>
      <c r="E25" s="2">
        <v>16366.73</v>
      </c>
      <c r="G25" s="2">
        <v>21423.06</v>
      </c>
      <c r="I25" s="2">
        <v>15000</v>
      </c>
      <c r="K25" s="2">
        <v>15000</v>
      </c>
      <c r="L25" s="9"/>
      <c r="M25" s="2">
        <v>12000</v>
      </c>
      <c r="N25" s="9"/>
      <c r="O25" s="2">
        <v>0</v>
      </c>
      <c r="P25" s="9"/>
      <c r="Q25" s="2">
        <f>M25+O25</f>
        <v>12000</v>
      </c>
    </row>
    <row r="26" spans="1:33" ht="11.85" customHeight="1" x14ac:dyDescent="0.2">
      <c r="A26" s="3" t="s">
        <v>29</v>
      </c>
      <c r="C26" s="2">
        <v>26973.69</v>
      </c>
      <c r="E26" s="2">
        <v>23665.93</v>
      </c>
      <c r="G26" s="2">
        <v>21849.67</v>
      </c>
      <c r="I26" s="2">
        <v>21000</v>
      </c>
      <c r="K26" s="2">
        <v>21000</v>
      </c>
      <c r="L26" s="9"/>
      <c r="M26" s="2">
        <v>20000</v>
      </c>
      <c r="N26" s="9"/>
      <c r="O26" s="2">
        <v>0</v>
      </c>
      <c r="P26" s="9"/>
      <c r="Q26" s="2">
        <f>M26+O26</f>
        <v>20000</v>
      </c>
    </row>
    <row r="27" spans="1:33" ht="11.85" customHeight="1" x14ac:dyDescent="0.2">
      <c r="A27" s="3" t="s">
        <v>30</v>
      </c>
      <c r="C27" s="12">
        <v>9050.5300000000007</v>
      </c>
      <c r="E27" s="12">
        <v>6151.5</v>
      </c>
      <c r="G27" s="12">
        <v>7598.64</v>
      </c>
      <c r="I27" s="12">
        <v>7000</v>
      </c>
      <c r="K27" s="12">
        <v>7000</v>
      </c>
      <c r="L27" s="9"/>
      <c r="M27" s="12">
        <v>8000</v>
      </c>
      <c r="N27" s="9"/>
      <c r="O27" s="12">
        <v>0</v>
      </c>
      <c r="P27" s="9"/>
      <c r="Q27" s="12">
        <f>M27+O27</f>
        <v>8000</v>
      </c>
    </row>
    <row r="28" spans="1:33" ht="11.85" customHeight="1" x14ac:dyDescent="0.2">
      <c r="A28" s="3" t="s">
        <v>31</v>
      </c>
      <c r="C28" s="2">
        <f>SUM(C24:C27)</f>
        <v>1112811.58</v>
      </c>
      <c r="E28" s="2">
        <f>SUM(E24:E27)</f>
        <v>1187937.8999999999</v>
      </c>
      <c r="G28" s="2">
        <f>SUM(G24:G27)</f>
        <v>1199434.93</v>
      </c>
      <c r="I28" s="2">
        <f>SUM(I24:I27)</f>
        <v>1143000</v>
      </c>
      <c r="K28" s="2">
        <f>SUM(K24:K27)</f>
        <v>1167000</v>
      </c>
      <c r="L28" s="9"/>
      <c r="M28" s="2">
        <f>SUM(M24:M27)</f>
        <v>1180000</v>
      </c>
      <c r="N28" s="9"/>
      <c r="O28" s="2">
        <f>SUM(O24:O27)</f>
        <v>0</v>
      </c>
      <c r="P28" s="9"/>
      <c r="Q28" s="2">
        <f>SUM(Q24:Q27)</f>
        <v>1180000</v>
      </c>
      <c r="R28" s="52"/>
      <c r="T28" s="14"/>
      <c r="U28" s="9"/>
      <c r="W28" s="9"/>
      <c r="AF28" s="13"/>
      <c r="AG28" s="9"/>
    </row>
    <row r="29" spans="1:33" ht="11.85" customHeight="1" x14ac:dyDescent="0.2">
      <c r="L29" s="9"/>
      <c r="N29" s="9"/>
      <c r="P29" s="9"/>
    </row>
    <row r="30" spans="1:33" ht="11.85" customHeight="1" x14ac:dyDescent="0.2">
      <c r="A30" s="10" t="s">
        <v>32</v>
      </c>
      <c r="L30" s="9"/>
      <c r="N30" s="9"/>
      <c r="P30" s="9"/>
    </row>
    <row r="31" spans="1:33" ht="11.85" customHeight="1" x14ac:dyDescent="0.2">
      <c r="A31" s="3" t="s">
        <v>33</v>
      </c>
      <c r="C31" s="2">
        <v>991992</v>
      </c>
      <c r="E31" s="2">
        <v>981000</v>
      </c>
      <c r="G31" s="2">
        <v>1004991.6</v>
      </c>
      <c r="I31" s="2">
        <v>987000</v>
      </c>
      <c r="K31" s="2">
        <v>987000</v>
      </c>
      <c r="L31" s="9"/>
      <c r="M31" s="2">
        <v>1020000</v>
      </c>
      <c r="N31" s="9"/>
      <c r="O31" s="2">
        <v>0</v>
      </c>
      <c r="P31" s="9"/>
      <c r="Q31" s="2">
        <f t="shared" ref="Q31:Q43" si="0">M31+O31</f>
        <v>1020000</v>
      </c>
    </row>
    <row r="32" spans="1:33" ht="11.85" customHeight="1" x14ac:dyDescent="0.2">
      <c r="A32" s="3" t="s">
        <v>34</v>
      </c>
      <c r="C32" s="2">
        <v>2030</v>
      </c>
      <c r="E32" s="2">
        <v>1810</v>
      </c>
      <c r="G32" s="2">
        <v>1865</v>
      </c>
      <c r="I32" s="2">
        <v>2000</v>
      </c>
      <c r="K32" s="2">
        <v>2000</v>
      </c>
      <c r="L32" s="9"/>
      <c r="M32" s="2">
        <v>2000</v>
      </c>
      <c r="N32" s="9"/>
      <c r="O32" s="2">
        <v>0</v>
      </c>
      <c r="P32" s="9"/>
      <c r="Q32" s="2">
        <f>M32+O32</f>
        <v>2000</v>
      </c>
    </row>
    <row r="33" spans="1:26" ht="11.85" customHeight="1" x14ac:dyDescent="0.2">
      <c r="A33" s="3" t="s">
        <v>35</v>
      </c>
      <c r="C33" s="2">
        <v>0</v>
      </c>
      <c r="E33" s="2">
        <v>368</v>
      </c>
      <c r="G33" s="2">
        <v>726</v>
      </c>
      <c r="I33" s="2">
        <v>500</v>
      </c>
      <c r="K33" s="2">
        <v>500</v>
      </c>
      <c r="L33" s="9"/>
      <c r="M33" s="2">
        <v>500</v>
      </c>
      <c r="N33" s="9"/>
      <c r="O33" s="2">
        <v>0</v>
      </c>
      <c r="P33" s="9"/>
      <c r="Q33" s="2">
        <f>M33+O33</f>
        <v>500</v>
      </c>
    </row>
    <row r="34" spans="1:26" ht="11.85" customHeight="1" x14ac:dyDescent="0.2">
      <c r="A34" s="3" t="s">
        <v>36</v>
      </c>
      <c r="C34" s="2">
        <v>0</v>
      </c>
      <c r="E34" s="2">
        <v>900</v>
      </c>
      <c r="G34" s="2">
        <v>400</v>
      </c>
      <c r="I34" s="2">
        <v>0</v>
      </c>
      <c r="K34" s="2">
        <v>0</v>
      </c>
      <c r="L34" s="9"/>
      <c r="M34" s="2">
        <v>0</v>
      </c>
      <c r="N34" s="9"/>
      <c r="O34" s="2">
        <v>0</v>
      </c>
      <c r="P34" s="9"/>
      <c r="Q34" s="2">
        <f>M34+O34</f>
        <v>0</v>
      </c>
    </row>
    <row r="35" spans="1:26" ht="11.85" customHeight="1" x14ac:dyDescent="0.2">
      <c r="A35" s="3" t="s">
        <v>37</v>
      </c>
      <c r="C35" s="2">
        <v>3200</v>
      </c>
      <c r="E35" s="2">
        <v>3300</v>
      </c>
      <c r="G35" s="2">
        <v>3725</v>
      </c>
      <c r="I35" s="2">
        <v>3000</v>
      </c>
      <c r="K35" s="2">
        <v>3000</v>
      </c>
      <c r="L35" s="9"/>
      <c r="M35" s="2">
        <v>3000</v>
      </c>
      <c r="N35" s="9"/>
      <c r="O35" s="2">
        <v>0</v>
      </c>
      <c r="P35" s="9"/>
      <c r="Q35" s="2">
        <f t="shared" si="0"/>
        <v>3000</v>
      </c>
      <c r="Z35" s="9"/>
    </row>
    <row r="36" spans="1:26" ht="11.85" customHeight="1" x14ac:dyDescent="0.2">
      <c r="A36" s="3" t="s">
        <v>38</v>
      </c>
      <c r="C36" s="2">
        <v>50</v>
      </c>
      <c r="E36" s="2">
        <v>0</v>
      </c>
      <c r="G36" s="2">
        <v>0</v>
      </c>
      <c r="I36" s="2">
        <v>0</v>
      </c>
      <c r="K36" s="2">
        <v>0</v>
      </c>
      <c r="L36" s="9"/>
      <c r="M36" s="2">
        <v>0</v>
      </c>
      <c r="N36" s="9"/>
      <c r="O36" s="2">
        <v>0</v>
      </c>
      <c r="P36" s="9"/>
      <c r="Q36" s="2">
        <f t="shared" si="0"/>
        <v>0</v>
      </c>
    </row>
    <row r="37" spans="1:26" ht="11.85" customHeight="1" x14ac:dyDescent="0.2">
      <c r="A37" s="3" t="s">
        <v>39</v>
      </c>
      <c r="C37" s="2">
        <v>38546.26</v>
      </c>
      <c r="E37" s="2">
        <v>46058.5</v>
      </c>
      <c r="G37" s="2">
        <v>62487.98</v>
      </c>
      <c r="I37" s="2">
        <v>45000</v>
      </c>
      <c r="K37" s="2">
        <v>45000</v>
      </c>
      <c r="L37" s="9"/>
      <c r="M37" s="2">
        <v>60000</v>
      </c>
      <c r="N37" s="9"/>
      <c r="O37" s="2">
        <v>0</v>
      </c>
      <c r="P37" s="9"/>
      <c r="Q37" s="2">
        <f>M37+O37</f>
        <v>60000</v>
      </c>
    </row>
    <row r="38" spans="1:26" ht="11.85" hidden="1" customHeight="1" x14ac:dyDescent="0.2">
      <c r="A38" s="3" t="s">
        <v>40</v>
      </c>
      <c r="C38" s="2">
        <v>0</v>
      </c>
      <c r="E38" s="2">
        <v>0</v>
      </c>
      <c r="G38" s="2">
        <v>0</v>
      </c>
      <c r="I38" s="2">
        <v>0</v>
      </c>
      <c r="K38" s="2">
        <v>0</v>
      </c>
      <c r="L38" s="9"/>
      <c r="M38" s="2">
        <v>0</v>
      </c>
      <c r="N38" s="9"/>
      <c r="O38" s="2">
        <v>0</v>
      </c>
      <c r="P38" s="9"/>
      <c r="Q38" s="2">
        <f>M38+O38</f>
        <v>0</v>
      </c>
    </row>
    <row r="39" spans="1:26" ht="11.85" customHeight="1" x14ac:dyDescent="0.2">
      <c r="A39" s="3" t="s">
        <v>41</v>
      </c>
      <c r="C39" s="2">
        <v>3175</v>
      </c>
      <c r="E39" s="2">
        <v>1600</v>
      </c>
      <c r="G39" s="2">
        <v>5035.74</v>
      </c>
      <c r="I39" s="2">
        <v>1500</v>
      </c>
      <c r="K39" s="2">
        <v>1500</v>
      </c>
      <c r="L39" s="9"/>
      <c r="M39" s="2">
        <v>1500</v>
      </c>
      <c r="N39" s="9"/>
      <c r="O39" s="2">
        <v>0</v>
      </c>
      <c r="P39" s="9"/>
      <c r="Q39" s="2">
        <f t="shared" si="0"/>
        <v>1500</v>
      </c>
    </row>
    <row r="40" spans="1:26" ht="11.85" hidden="1" customHeight="1" x14ac:dyDescent="0.2">
      <c r="A40" s="3" t="s">
        <v>42</v>
      </c>
      <c r="C40" s="2">
        <v>0</v>
      </c>
      <c r="E40" s="2">
        <v>0</v>
      </c>
      <c r="G40" s="2">
        <v>0</v>
      </c>
      <c r="I40" s="2">
        <v>0</v>
      </c>
      <c r="K40" s="2">
        <v>0</v>
      </c>
      <c r="L40" s="9"/>
      <c r="M40" s="2">
        <v>0</v>
      </c>
      <c r="N40" s="9"/>
      <c r="O40" s="2">
        <v>0</v>
      </c>
      <c r="P40" s="9"/>
      <c r="Q40" s="2">
        <f t="shared" si="0"/>
        <v>0</v>
      </c>
      <c r="R40" s="53"/>
      <c r="S40" s="15"/>
    </row>
    <row r="41" spans="1:26" ht="11.85" customHeight="1" x14ac:dyDescent="0.2">
      <c r="A41" s="3" t="s">
        <v>43</v>
      </c>
      <c r="C41" s="2">
        <v>2000</v>
      </c>
      <c r="E41" s="2">
        <v>1200</v>
      </c>
      <c r="G41" s="2">
        <v>1000</v>
      </c>
      <c r="I41" s="2">
        <v>500</v>
      </c>
      <c r="K41" s="2">
        <v>500</v>
      </c>
      <c r="L41" s="9"/>
      <c r="M41" s="2">
        <v>500</v>
      </c>
      <c r="N41" s="9"/>
      <c r="O41" s="2">
        <v>0</v>
      </c>
      <c r="P41" s="9"/>
      <c r="Q41" s="2">
        <f t="shared" si="0"/>
        <v>500</v>
      </c>
      <c r="R41" s="53"/>
      <c r="S41" s="15"/>
    </row>
    <row r="42" spans="1:26" ht="11.85" customHeight="1" x14ac:dyDescent="0.2">
      <c r="A42" s="3" t="s">
        <v>44</v>
      </c>
      <c r="C42" s="2">
        <v>225</v>
      </c>
      <c r="E42" s="2">
        <v>0</v>
      </c>
      <c r="G42" s="2">
        <v>300</v>
      </c>
      <c r="I42" s="2">
        <v>0</v>
      </c>
      <c r="K42" s="2">
        <v>0</v>
      </c>
      <c r="L42" s="9"/>
      <c r="M42" s="2">
        <v>0</v>
      </c>
      <c r="N42" s="9"/>
      <c r="O42" s="2">
        <v>0</v>
      </c>
      <c r="P42" s="9"/>
      <c r="Q42" s="2">
        <f>M42+O42</f>
        <v>0</v>
      </c>
    </row>
    <row r="43" spans="1:26" ht="11.85" customHeight="1" x14ac:dyDescent="0.2">
      <c r="A43" s="3" t="s">
        <v>45</v>
      </c>
      <c r="C43" s="12">
        <v>0</v>
      </c>
      <c r="E43" s="12">
        <v>0</v>
      </c>
      <c r="G43" s="12">
        <v>0</v>
      </c>
      <c r="I43" s="12">
        <v>0</v>
      </c>
      <c r="K43" s="12">
        <v>0</v>
      </c>
      <c r="L43" s="9"/>
      <c r="M43" s="12">
        <v>0</v>
      </c>
      <c r="N43" s="9"/>
      <c r="O43" s="12">
        <v>0</v>
      </c>
      <c r="P43" s="9"/>
      <c r="Q43" s="12">
        <f t="shared" si="0"/>
        <v>0</v>
      </c>
    </row>
    <row r="44" spans="1:26" ht="11.85" customHeight="1" x14ac:dyDescent="0.2">
      <c r="A44" s="3" t="s">
        <v>46</v>
      </c>
      <c r="C44" s="2">
        <f>SUM(C31:C43)</f>
        <v>1041218.26</v>
      </c>
      <c r="E44" s="2">
        <f>SUM(E31:E43)</f>
        <v>1036236.5</v>
      </c>
      <c r="G44" s="2">
        <f>SUM(G31:G43)</f>
        <v>1080531.32</v>
      </c>
      <c r="I44" s="2">
        <f>SUM(I31:I43)</f>
        <v>1039500</v>
      </c>
      <c r="K44" s="2">
        <f>SUM(K31:K43)</f>
        <v>1039500</v>
      </c>
      <c r="L44" s="9"/>
      <c r="M44" s="2">
        <f>SUM(M31:M43)</f>
        <v>1087500</v>
      </c>
      <c r="N44" s="9"/>
      <c r="O44" s="2">
        <f>SUM(O31:O43)</f>
        <v>0</v>
      </c>
      <c r="P44" s="9"/>
      <c r="Q44" s="2">
        <f>SUM(Q31:Q43)</f>
        <v>1087500</v>
      </c>
      <c r="T44" s="14"/>
      <c r="U44" s="16"/>
    </row>
    <row r="45" spans="1:26" ht="11.85" customHeight="1" x14ac:dyDescent="0.2">
      <c r="L45" s="9"/>
      <c r="N45" s="9"/>
      <c r="P45" s="9"/>
    </row>
    <row r="46" spans="1:26" ht="11.85" customHeight="1" x14ac:dyDescent="0.2">
      <c r="A46" s="10" t="s">
        <v>47</v>
      </c>
      <c r="L46" s="9"/>
      <c r="N46" s="9"/>
      <c r="P46" s="9"/>
    </row>
    <row r="47" spans="1:26" ht="11.85" hidden="1" customHeight="1" x14ac:dyDescent="0.2">
      <c r="A47" s="3" t="s">
        <v>48</v>
      </c>
      <c r="C47" s="2">
        <v>0</v>
      </c>
      <c r="E47" s="2">
        <v>0</v>
      </c>
      <c r="G47" s="2">
        <v>0</v>
      </c>
      <c r="I47" s="2">
        <v>0</v>
      </c>
      <c r="K47" s="2">
        <v>0</v>
      </c>
      <c r="L47" s="9"/>
      <c r="M47" s="2">
        <v>0</v>
      </c>
      <c r="N47" s="9"/>
      <c r="O47" s="2">
        <v>0</v>
      </c>
      <c r="P47" s="9"/>
      <c r="Q47" s="2">
        <f t="shared" ref="Q47:Q67" si="1">M47+O47</f>
        <v>0</v>
      </c>
      <c r="U47" s="9"/>
    </row>
    <row r="48" spans="1:26" ht="11.85" hidden="1" customHeight="1" x14ac:dyDescent="0.2">
      <c r="A48" s="3" t="s">
        <v>49</v>
      </c>
      <c r="C48" s="2">
        <v>0</v>
      </c>
      <c r="E48" s="2">
        <v>0</v>
      </c>
      <c r="G48" s="2">
        <v>0</v>
      </c>
      <c r="I48" s="2">
        <v>0</v>
      </c>
      <c r="K48" s="2">
        <v>0</v>
      </c>
      <c r="L48" s="9"/>
      <c r="M48" s="2">
        <v>0</v>
      </c>
      <c r="N48" s="9"/>
      <c r="O48" s="2">
        <v>0</v>
      </c>
      <c r="P48" s="9"/>
      <c r="Q48" s="2">
        <f t="shared" si="1"/>
        <v>0</v>
      </c>
      <c r="W48" s="9"/>
    </row>
    <row r="49" spans="1:30" ht="11.85" customHeight="1" x14ac:dyDescent="0.2">
      <c r="A49" s="3" t="s">
        <v>50</v>
      </c>
      <c r="C49" s="2">
        <v>0</v>
      </c>
      <c r="E49" s="2">
        <v>0</v>
      </c>
      <c r="G49" s="2">
        <v>0</v>
      </c>
      <c r="I49" s="2">
        <v>0</v>
      </c>
      <c r="K49" s="2">
        <v>0</v>
      </c>
      <c r="L49" s="9"/>
      <c r="M49" s="2">
        <v>0</v>
      </c>
      <c r="N49" s="9"/>
      <c r="O49" s="2">
        <v>0</v>
      </c>
      <c r="P49" s="9"/>
      <c r="Q49" s="2">
        <f t="shared" si="1"/>
        <v>0</v>
      </c>
      <c r="Z49" s="9"/>
    </row>
    <row r="50" spans="1:30" ht="11.85" hidden="1" customHeight="1" x14ac:dyDescent="0.2">
      <c r="A50" s="3" t="s">
        <v>51</v>
      </c>
      <c r="C50" s="2">
        <v>0</v>
      </c>
      <c r="E50" s="2">
        <v>0</v>
      </c>
      <c r="G50" s="2">
        <v>0</v>
      </c>
      <c r="I50" s="2">
        <v>0</v>
      </c>
      <c r="K50" s="2">
        <v>0</v>
      </c>
      <c r="L50" s="9"/>
      <c r="M50" s="2">
        <v>0</v>
      </c>
      <c r="N50" s="9"/>
      <c r="O50" s="2">
        <v>0</v>
      </c>
      <c r="P50" s="9"/>
      <c r="Q50" s="2">
        <f t="shared" si="1"/>
        <v>0</v>
      </c>
      <c r="AA50" s="9"/>
    </row>
    <row r="51" spans="1:30" ht="11.85" customHeight="1" x14ac:dyDescent="0.2">
      <c r="A51" s="3" t="s">
        <v>52</v>
      </c>
      <c r="C51" s="2">
        <v>0</v>
      </c>
      <c r="E51" s="2">
        <v>0</v>
      </c>
      <c r="G51" s="2">
        <v>0</v>
      </c>
      <c r="I51" s="2">
        <v>0</v>
      </c>
      <c r="K51" s="2">
        <v>0</v>
      </c>
      <c r="L51" s="9"/>
      <c r="M51" s="2">
        <v>0</v>
      </c>
      <c r="N51" s="9"/>
      <c r="O51" s="2">
        <v>0</v>
      </c>
      <c r="P51" s="9"/>
      <c r="Q51" s="2">
        <f t="shared" si="1"/>
        <v>0</v>
      </c>
      <c r="AB51" s="17"/>
    </row>
    <row r="52" spans="1:30" ht="11.85" hidden="1" customHeight="1" x14ac:dyDescent="0.2">
      <c r="A52" s="3" t="s">
        <v>53</v>
      </c>
      <c r="C52" s="2">
        <v>0</v>
      </c>
      <c r="E52" s="2">
        <v>0</v>
      </c>
      <c r="G52" s="2">
        <v>0</v>
      </c>
      <c r="I52" s="2">
        <v>0</v>
      </c>
      <c r="K52" s="2">
        <v>0</v>
      </c>
      <c r="L52" s="9"/>
      <c r="M52" s="2">
        <v>0</v>
      </c>
      <c r="N52" s="9"/>
      <c r="O52" s="2">
        <v>0</v>
      </c>
      <c r="P52" s="9"/>
      <c r="Q52" s="2">
        <f t="shared" si="1"/>
        <v>0</v>
      </c>
      <c r="AB52" s="17"/>
    </row>
    <row r="53" spans="1:30" ht="11.85" hidden="1" customHeight="1" x14ac:dyDescent="0.2">
      <c r="A53" s="3" t="s">
        <v>54</v>
      </c>
      <c r="C53" s="2">
        <v>0</v>
      </c>
      <c r="E53" s="2">
        <v>0</v>
      </c>
      <c r="G53" s="2">
        <v>0</v>
      </c>
      <c r="I53" s="2">
        <v>0</v>
      </c>
      <c r="K53" s="2">
        <v>0</v>
      </c>
      <c r="L53" s="9"/>
      <c r="M53" s="2">
        <v>0</v>
      </c>
      <c r="N53" s="9"/>
      <c r="O53" s="2">
        <v>0</v>
      </c>
      <c r="P53" s="9"/>
      <c r="Q53" s="2">
        <f t="shared" si="1"/>
        <v>0</v>
      </c>
      <c r="AC53" s="9"/>
    </row>
    <row r="54" spans="1:30" ht="11.85" customHeight="1" x14ac:dyDescent="0.2">
      <c r="A54" s="3" t="s">
        <v>55</v>
      </c>
      <c r="C54" s="2">
        <v>157300</v>
      </c>
      <c r="E54" s="2">
        <v>207000</v>
      </c>
      <c r="G54" s="2">
        <v>243438.19</v>
      </c>
      <c r="I54" s="2">
        <v>294000</v>
      </c>
      <c r="K54" s="2">
        <v>294000</v>
      </c>
      <c r="L54" s="9"/>
      <c r="M54" s="2">
        <v>303800</v>
      </c>
      <c r="N54" s="9"/>
      <c r="O54" s="2">
        <v>0</v>
      </c>
      <c r="P54" s="9"/>
      <c r="Q54" s="2">
        <f t="shared" si="1"/>
        <v>303800</v>
      </c>
    </row>
    <row r="55" spans="1:30" ht="11.85" hidden="1" customHeight="1" x14ac:dyDescent="0.2">
      <c r="A55" s="3" t="s">
        <v>56</v>
      </c>
      <c r="C55" s="2">
        <v>0</v>
      </c>
      <c r="E55" s="2">
        <v>0</v>
      </c>
      <c r="G55" s="2">
        <v>0</v>
      </c>
      <c r="I55" s="2">
        <v>0</v>
      </c>
      <c r="K55" s="2">
        <v>0</v>
      </c>
      <c r="L55" s="9"/>
      <c r="M55" s="2">
        <v>0</v>
      </c>
      <c r="N55" s="9"/>
      <c r="O55" s="2">
        <v>0</v>
      </c>
      <c r="P55" s="9"/>
      <c r="Q55" s="2">
        <f t="shared" si="1"/>
        <v>0</v>
      </c>
    </row>
    <row r="56" spans="1:30" ht="11.85" customHeight="1" x14ac:dyDescent="0.2">
      <c r="A56" s="3" t="s">
        <v>57</v>
      </c>
      <c r="C56" s="2">
        <v>14689</v>
      </c>
      <c r="E56" s="2">
        <v>15562</v>
      </c>
      <c r="G56" s="2">
        <v>15823</v>
      </c>
      <c r="I56" s="2">
        <v>0</v>
      </c>
      <c r="K56" s="2">
        <v>20056</v>
      </c>
      <c r="L56" s="9"/>
      <c r="M56" s="2">
        <v>0</v>
      </c>
      <c r="N56" s="9"/>
      <c r="O56" s="2">
        <v>0</v>
      </c>
      <c r="P56" s="9"/>
      <c r="Q56" s="2">
        <f t="shared" si="1"/>
        <v>0</v>
      </c>
    </row>
    <row r="57" spans="1:30" ht="11.85" customHeight="1" x14ac:dyDescent="0.2">
      <c r="A57" s="3" t="s">
        <v>58</v>
      </c>
      <c r="C57" s="2">
        <v>0</v>
      </c>
      <c r="E57" s="2">
        <v>0</v>
      </c>
      <c r="F57" s="2" t="s">
        <v>59</v>
      </c>
      <c r="G57" s="2">
        <v>0</v>
      </c>
      <c r="I57" s="2">
        <v>0</v>
      </c>
      <c r="K57" s="2">
        <v>0</v>
      </c>
      <c r="L57" s="9"/>
      <c r="M57" s="2">
        <v>0</v>
      </c>
      <c r="N57" s="9"/>
      <c r="O57" s="2">
        <v>0</v>
      </c>
      <c r="P57" s="9"/>
      <c r="Q57" s="2">
        <f t="shared" si="1"/>
        <v>0</v>
      </c>
      <c r="AA57" s="9"/>
    </row>
    <row r="58" spans="1:30" ht="11.85" hidden="1" customHeight="1" x14ac:dyDescent="0.2">
      <c r="A58" s="3" t="s">
        <v>60</v>
      </c>
      <c r="C58" s="2">
        <v>0</v>
      </c>
      <c r="E58" s="2">
        <v>0</v>
      </c>
      <c r="G58" s="2">
        <v>0</v>
      </c>
      <c r="I58" s="2">
        <v>0</v>
      </c>
      <c r="K58" s="2">
        <v>0</v>
      </c>
      <c r="L58" s="9"/>
      <c r="M58" s="2">
        <v>0</v>
      </c>
      <c r="N58" s="9"/>
      <c r="O58" s="2">
        <v>0</v>
      </c>
      <c r="P58" s="9"/>
      <c r="Q58" s="2">
        <f t="shared" si="1"/>
        <v>0</v>
      </c>
      <c r="S58" s="18"/>
      <c r="AA58" s="9"/>
    </row>
    <row r="59" spans="1:30" ht="11.85" customHeight="1" x14ac:dyDescent="0.2">
      <c r="A59" s="3" t="s">
        <v>61</v>
      </c>
      <c r="C59" s="2">
        <v>0</v>
      </c>
      <c r="E59" s="2">
        <v>0</v>
      </c>
      <c r="G59" s="2">
        <v>0</v>
      </c>
      <c r="I59" s="2">
        <v>0</v>
      </c>
      <c r="K59" s="2">
        <v>0</v>
      </c>
      <c r="L59" s="9"/>
      <c r="M59" s="2">
        <v>0</v>
      </c>
      <c r="N59" s="9"/>
      <c r="O59" s="2">
        <v>0</v>
      </c>
      <c r="P59" s="9"/>
      <c r="Q59" s="2">
        <f t="shared" si="1"/>
        <v>0</v>
      </c>
      <c r="AA59" s="9"/>
    </row>
    <row r="60" spans="1:30" ht="11.85" hidden="1" customHeight="1" x14ac:dyDescent="0.2">
      <c r="A60" s="3" t="s">
        <v>62</v>
      </c>
      <c r="C60" s="2">
        <v>0</v>
      </c>
      <c r="E60" s="2">
        <v>0</v>
      </c>
      <c r="G60" s="2">
        <v>0</v>
      </c>
      <c r="I60" s="2">
        <v>0</v>
      </c>
      <c r="K60" s="2">
        <v>0</v>
      </c>
      <c r="L60" s="9"/>
      <c r="M60" s="2">
        <v>0</v>
      </c>
      <c r="N60" s="9"/>
      <c r="O60" s="2">
        <v>0</v>
      </c>
      <c r="P60" s="9"/>
      <c r="Q60" s="2">
        <f t="shared" si="1"/>
        <v>0</v>
      </c>
      <c r="AA60" s="9"/>
    </row>
    <row r="61" spans="1:30" ht="11.85" hidden="1" customHeight="1" x14ac:dyDescent="0.2">
      <c r="A61" s="3" t="s">
        <v>63</v>
      </c>
      <c r="C61" s="2">
        <v>0</v>
      </c>
      <c r="E61" s="2">
        <v>0</v>
      </c>
      <c r="G61" s="2">
        <v>0</v>
      </c>
      <c r="I61" s="2">
        <v>0</v>
      </c>
      <c r="K61" s="2">
        <v>0</v>
      </c>
      <c r="L61" s="9"/>
      <c r="M61" s="2">
        <v>0</v>
      </c>
      <c r="N61" s="9"/>
      <c r="O61" s="2">
        <v>0</v>
      </c>
      <c r="P61" s="9"/>
      <c r="Q61" s="2">
        <f t="shared" si="1"/>
        <v>0</v>
      </c>
      <c r="V61" s="9"/>
    </row>
    <row r="62" spans="1:30" ht="11.25" customHeight="1" x14ac:dyDescent="0.2">
      <c r="A62" s="3" t="s">
        <v>64</v>
      </c>
      <c r="C62" s="2">
        <v>15000</v>
      </c>
      <c r="E62" s="2">
        <v>11250</v>
      </c>
      <c r="G62" s="2">
        <v>0</v>
      </c>
      <c r="I62" s="2">
        <v>0</v>
      </c>
      <c r="K62" s="2">
        <v>0</v>
      </c>
      <c r="L62" s="9"/>
      <c r="M62" s="2">
        <v>0</v>
      </c>
      <c r="N62" s="9"/>
      <c r="O62" s="2">
        <v>0</v>
      </c>
      <c r="P62" s="9"/>
      <c r="Q62" s="2">
        <f t="shared" si="1"/>
        <v>0</v>
      </c>
      <c r="AD62" s="9"/>
    </row>
    <row r="63" spans="1:30" ht="11.25" customHeight="1" x14ac:dyDescent="0.2">
      <c r="A63" s="3" t="s">
        <v>65</v>
      </c>
      <c r="C63" s="2">
        <v>0</v>
      </c>
      <c r="E63" s="2">
        <v>0</v>
      </c>
      <c r="G63" s="2">
        <v>107295.41</v>
      </c>
      <c r="I63" s="2">
        <v>65000</v>
      </c>
      <c r="K63" s="2">
        <v>65000</v>
      </c>
      <c r="L63" s="9"/>
      <c r="M63" s="2">
        <v>68750</v>
      </c>
      <c r="N63" s="9"/>
      <c r="O63" s="2">
        <v>0</v>
      </c>
      <c r="P63" s="9"/>
      <c r="Q63" s="2">
        <f t="shared" si="1"/>
        <v>68750</v>
      </c>
    </row>
    <row r="64" spans="1:30" ht="11.85" customHeight="1" x14ac:dyDescent="0.2">
      <c r="A64" s="3" t="s">
        <v>66</v>
      </c>
      <c r="C64" s="2">
        <v>5150</v>
      </c>
      <c r="E64" s="2">
        <v>5400</v>
      </c>
      <c r="G64" s="2">
        <v>6000</v>
      </c>
      <c r="I64" s="2">
        <v>6000</v>
      </c>
      <c r="K64" s="2">
        <v>6000</v>
      </c>
      <c r="L64" s="9"/>
      <c r="M64" s="2">
        <v>6300</v>
      </c>
      <c r="N64" s="9"/>
      <c r="O64" s="2">
        <v>0</v>
      </c>
      <c r="P64" s="9"/>
      <c r="Q64" s="2">
        <f>M64+O64</f>
        <v>6300</v>
      </c>
    </row>
    <row r="65" spans="1:22" ht="11.85" customHeight="1" x14ac:dyDescent="0.2">
      <c r="A65" s="3" t="s">
        <v>67</v>
      </c>
      <c r="C65" s="2">
        <v>10383.75</v>
      </c>
      <c r="E65" s="2">
        <v>32018.29</v>
      </c>
      <c r="G65" s="2">
        <v>42942.2</v>
      </c>
      <c r="I65" s="2">
        <v>50000</v>
      </c>
      <c r="K65" s="2">
        <v>50000</v>
      </c>
      <c r="L65" s="9"/>
      <c r="M65" s="2">
        <v>9000</v>
      </c>
      <c r="N65" s="9"/>
      <c r="O65" s="2">
        <v>0</v>
      </c>
      <c r="P65" s="9"/>
      <c r="Q65" s="2">
        <f>M65+O65</f>
        <v>9000</v>
      </c>
      <c r="V65" s="9"/>
    </row>
    <row r="66" spans="1:22" ht="11.85" customHeight="1" x14ac:dyDescent="0.2">
      <c r="A66" s="3" t="s">
        <v>68</v>
      </c>
      <c r="C66" s="12">
        <v>0</v>
      </c>
      <c r="E66" s="12">
        <v>0</v>
      </c>
      <c r="G66" s="12">
        <v>22010</v>
      </c>
      <c r="I66" s="12">
        <v>0</v>
      </c>
      <c r="K66" s="12">
        <v>0</v>
      </c>
      <c r="L66" s="9"/>
      <c r="M66" s="12">
        <v>0</v>
      </c>
      <c r="N66" s="9"/>
      <c r="O66" s="12">
        <v>0</v>
      </c>
      <c r="P66" s="9"/>
      <c r="Q66" s="12">
        <v>0</v>
      </c>
      <c r="V66" s="9"/>
    </row>
    <row r="67" spans="1:22" ht="11.85" hidden="1" customHeight="1" x14ac:dyDescent="0.2">
      <c r="A67" s="3" t="s">
        <v>69</v>
      </c>
      <c r="C67" s="12">
        <v>0</v>
      </c>
      <c r="E67" s="12">
        <v>0</v>
      </c>
      <c r="G67" s="12">
        <v>0</v>
      </c>
      <c r="I67" s="12">
        <v>0</v>
      </c>
      <c r="K67" s="12">
        <v>0</v>
      </c>
      <c r="L67" s="9"/>
      <c r="M67" s="12">
        <v>0</v>
      </c>
      <c r="N67" s="9"/>
      <c r="O67" s="12">
        <v>0</v>
      </c>
      <c r="P67" s="9"/>
      <c r="Q67" s="12">
        <f t="shared" si="1"/>
        <v>0</v>
      </c>
      <c r="R67" s="54"/>
    </row>
    <row r="68" spans="1:22" ht="11.85" customHeight="1" x14ac:dyDescent="0.2">
      <c r="A68" s="3" t="s">
        <v>70</v>
      </c>
      <c r="C68" s="2">
        <f>SUM(C47:C67)</f>
        <v>202522.75</v>
      </c>
      <c r="E68" s="2">
        <f>SUM(E47:E67)</f>
        <v>271230.28999999998</v>
      </c>
      <c r="G68" s="2">
        <f>SUM(G47:G67)</f>
        <v>437508.8</v>
      </c>
      <c r="I68" s="2">
        <f>SUM(I47:I67)</f>
        <v>415000</v>
      </c>
      <c r="K68" s="2">
        <f>SUM(K47:K67)</f>
        <v>435056</v>
      </c>
      <c r="L68" s="9"/>
      <c r="M68" s="2">
        <f>SUM(M47:M67)</f>
        <v>387850</v>
      </c>
      <c r="N68" s="9"/>
      <c r="O68" s="2">
        <f>SUM(O47:O67)</f>
        <v>0</v>
      </c>
      <c r="P68" s="9"/>
      <c r="Q68" s="2">
        <f>SUM(Q47:Q67)</f>
        <v>387850</v>
      </c>
      <c r="T68" s="14"/>
      <c r="U68" s="9"/>
    </row>
    <row r="69" spans="1:22" ht="11.85" customHeight="1" x14ac:dyDescent="0.2">
      <c r="L69" s="9"/>
      <c r="N69" s="9"/>
      <c r="P69" s="9"/>
    </row>
    <row r="70" spans="1:22" ht="11.85" customHeight="1" x14ac:dyDescent="0.2">
      <c r="L70" s="9"/>
      <c r="N70" s="9"/>
      <c r="P70" s="9"/>
    </row>
    <row r="71" spans="1:22" ht="11.85" customHeight="1" x14ac:dyDescent="0.2">
      <c r="L71" s="9"/>
      <c r="N71" s="9"/>
      <c r="P71" s="9"/>
    </row>
    <row r="72" spans="1:22" ht="11.85" customHeight="1" x14ac:dyDescent="0.2">
      <c r="L72" s="9"/>
      <c r="N72" s="9"/>
      <c r="P72" s="9"/>
    </row>
    <row r="73" spans="1:22" ht="11.85" customHeight="1" x14ac:dyDescent="0.2">
      <c r="L73" s="9"/>
      <c r="N73" s="9"/>
      <c r="P73" s="9"/>
    </row>
    <row r="74" spans="1:22" ht="11.85" customHeight="1" x14ac:dyDescent="0.2">
      <c r="L74" s="9"/>
      <c r="N74" s="9"/>
      <c r="P74" s="9"/>
    </row>
    <row r="75" spans="1:22" ht="11.85" customHeight="1" x14ac:dyDescent="0.2">
      <c r="A75" s="1"/>
      <c r="B75" s="1"/>
      <c r="E75" s="2" t="str">
        <f>$E$1</f>
        <v>CITY OF BRADY</v>
      </c>
    </row>
    <row r="76" spans="1:22" ht="11.85" customHeight="1" x14ac:dyDescent="0.2">
      <c r="E76" s="2" t="str">
        <f>$E$2</f>
        <v>BUDGET  REPORT</v>
      </c>
    </row>
    <row r="77" spans="1:22" ht="11.85" customHeight="1" x14ac:dyDescent="0.2">
      <c r="E77" s="2" t="str">
        <f>$E$3</f>
        <v>FISCAL YEAR 2025 - 2026</v>
      </c>
    </row>
    <row r="78" spans="1:22" ht="11.85" customHeight="1" x14ac:dyDescent="0.2">
      <c r="A78" s="3" t="s">
        <v>3</v>
      </c>
    </row>
    <row r="79" spans="1:22" ht="11.85" customHeight="1" x14ac:dyDescent="0.2"/>
    <row r="80" spans="1:22" ht="11.85" customHeight="1" x14ac:dyDescent="0.2">
      <c r="I80" s="49" t="str">
        <f>$I$6</f>
        <v>(----- 2024-2025------)</v>
      </c>
      <c r="J80" s="49"/>
      <c r="K80" s="49"/>
      <c r="L80" s="6"/>
      <c r="M80" s="50" t="str">
        <f>$M$6</f>
        <v>2025-2026</v>
      </c>
      <c r="N80" s="50"/>
      <c r="O80" s="50"/>
      <c r="P80" s="50"/>
      <c r="Q80" s="50"/>
    </row>
    <row r="81" spans="1:27" ht="11.85" customHeight="1" x14ac:dyDescent="0.2">
      <c r="C81" s="5" t="str">
        <f>$C$7</f>
        <v>2021-2022</v>
      </c>
      <c r="D81" s="5"/>
      <c r="E81" s="5" t="str">
        <f>$E$7</f>
        <v>2022-2023</v>
      </c>
      <c r="F81" s="5"/>
      <c r="G81" s="5" t="str">
        <f>$G$7</f>
        <v>2023-2024</v>
      </c>
      <c r="H81" s="5"/>
      <c r="I81" s="5" t="s">
        <v>9</v>
      </c>
      <c r="J81" s="5"/>
      <c r="K81" s="5" t="str">
        <f>+$K$7</f>
        <v>PROJECTED</v>
      </c>
      <c r="L81" s="6"/>
      <c r="M81" s="5" t="str">
        <f>$M$7</f>
        <v>2025-2026</v>
      </c>
      <c r="N81" s="6"/>
      <c r="O81" s="5" t="str">
        <f>$O$7</f>
        <v>2025-2026</v>
      </c>
      <c r="P81" s="6"/>
      <c r="Q81" s="5" t="str">
        <f>$Q$7</f>
        <v>APPROVED</v>
      </c>
    </row>
    <row r="82" spans="1:27" ht="11.85" customHeight="1" x14ac:dyDescent="0.2">
      <c r="A82" s="7"/>
      <c r="C82" s="8" t="s">
        <v>12</v>
      </c>
      <c r="D82" s="5"/>
      <c r="E82" s="8" t="s">
        <v>12</v>
      </c>
      <c r="F82" s="5"/>
      <c r="G82" s="8" t="s">
        <v>12</v>
      </c>
      <c r="H82" s="5"/>
      <c r="I82" s="8" t="s">
        <v>13</v>
      </c>
      <c r="J82" s="5"/>
      <c r="K82" s="8" t="s">
        <v>13</v>
      </c>
      <c r="L82" s="6"/>
      <c r="M82" s="8" t="str">
        <f>$M$8</f>
        <v>BASE</v>
      </c>
      <c r="N82" s="6"/>
      <c r="O82" s="8" t="str">
        <f>$O$8</f>
        <v>SUPPLEMENTAL</v>
      </c>
      <c r="P82" s="6"/>
      <c r="Q82" s="8" t="str">
        <f>$Q$8</f>
        <v>BUDGET</v>
      </c>
    </row>
    <row r="83" spans="1:27" ht="11.25" customHeight="1" x14ac:dyDescent="0.2">
      <c r="L83" s="9"/>
      <c r="N83" s="9"/>
      <c r="P83" s="9"/>
    </row>
    <row r="84" spans="1:27" ht="11.85" customHeight="1" x14ac:dyDescent="0.2">
      <c r="A84" s="10" t="s">
        <v>71</v>
      </c>
      <c r="L84" s="9"/>
      <c r="N84" s="9"/>
      <c r="P84" s="9"/>
    </row>
    <row r="85" spans="1:27" ht="11.85" customHeight="1" x14ac:dyDescent="0.2">
      <c r="A85" s="3" t="s">
        <v>72</v>
      </c>
      <c r="C85" s="2">
        <v>895.43</v>
      </c>
      <c r="E85" s="2">
        <v>426</v>
      </c>
      <c r="G85" s="2">
        <v>216.8</v>
      </c>
      <c r="I85" s="2">
        <v>500</v>
      </c>
      <c r="K85" s="2">
        <v>500</v>
      </c>
      <c r="L85" s="9"/>
      <c r="M85" s="2">
        <v>500</v>
      </c>
      <c r="N85" s="9"/>
      <c r="O85" s="2">
        <v>0</v>
      </c>
      <c r="P85" s="9"/>
      <c r="Q85" s="2">
        <f t="shared" ref="Q85:Q93" si="2">M85+O85</f>
        <v>500</v>
      </c>
      <c r="AA85" s="9"/>
    </row>
    <row r="86" spans="1:27" ht="11.85" hidden="1" customHeight="1" x14ac:dyDescent="0.2">
      <c r="A86" s="3" t="s">
        <v>73</v>
      </c>
      <c r="C86" s="2">
        <v>0</v>
      </c>
      <c r="E86" s="2">
        <v>0</v>
      </c>
      <c r="G86" s="2">
        <v>0</v>
      </c>
      <c r="I86" s="2">
        <v>0</v>
      </c>
      <c r="K86" s="2">
        <v>0</v>
      </c>
      <c r="L86" s="9"/>
      <c r="M86" s="2">
        <v>0</v>
      </c>
      <c r="N86" s="9"/>
      <c r="O86" s="2">
        <v>0</v>
      </c>
      <c r="P86" s="9"/>
      <c r="Q86" s="2">
        <f t="shared" si="2"/>
        <v>0</v>
      </c>
      <c r="AA86" s="9"/>
    </row>
    <row r="87" spans="1:27" ht="11.85" customHeight="1" x14ac:dyDescent="0.2">
      <c r="A87" s="3" t="s">
        <v>74</v>
      </c>
      <c r="C87" s="2">
        <v>0</v>
      </c>
      <c r="E87" s="2">
        <v>21895.43</v>
      </c>
      <c r="G87" s="2">
        <v>13834.26</v>
      </c>
      <c r="K87" s="2">
        <v>0</v>
      </c>
      <c r="L87" s="9"/>
      <c r="M87" s="2">
        <v>0</v>
      </c>
      <c r="N87" s="9"/>
      <c r="O87" s="2">
        <v>0</v>
      </c>
      <c r="P87" s="9"/>
      <c r="Q87" s="2">
        <f t="shared" si="2"/>
        <v>0</v>
      </c>
      <c r="AA87" s="9"/>
    </row>
    <row r="88" spans="1:27" ht="11.85" customHeight="1" x14ac:dyDescent="0.2">
      <c r="A88" s="3" t="s">
        <v>75</v>
      </c>
      <c r="C88" s="2">
        <v>51.58</v>
      </c>
      <c r="E88" s="2">
        <v>66.56</v>
      </c>
      <c r="G88" s="2">
        <v>61.2</v>
      </c>
      <c r="I88" s="2">
        <v>0</v>
      </c>
      <c r="K88" s="2">
        <v>0</v>
      </c>
      <c r="L88" s="9"/>
      <c r="M88" s="2">
        <v>0</v>
      </c>
      <c r="N88" s="9"/>
      <c r="O88" s="2">
        <v>0</v>
      </c>
      <c r="P88" s="9"/>
      <c r="Q88" s="2">
        <f t="shared" si="2"/>
        <v>0</v>
      </c>
      <c r="AA88" s="9"/>
    </row>
    <row r="89" spans="1:27" ht="11.85" customHeight="1" x14ac:dyDescent="0.2">
      <c r="A89" s="3" t="s">
        <v>76</v>
      </c>
      <c r="C89" s="2">
        <v>142009.10999999999</v>
      </c>
      <c r="E89" s="2">
        <v>193255.14</v>
      </c>
      <c r="G89" s="2">
        <v>180432.04</v>
      </c>
      <c r="I89" s="2">
        <v>190000</v>
      </c>
      <c r="K89" s="2">
        <v>190000</v>
      </c>
      <c r="L89" s="9"/>
      <c r="M89" s="2">
        <v>170000</v>
      </c>
      <c r="N89" s="9"/>
      <c r="O89" s="2">
        <v>0</v>
      </c>
      <c r="P89" s="9"/>
      <c r="Q89" s="2">
        <f t="shared" si="2"/>
        <v>170000</v>
      </c>
    </row>
    <row r="90" spans="1:27" ht="11.85" customHeight="1" x14ac:dyDescent="0.2">
      <c r="A90" s="3" t="s">
        <v>77</v>
      </c>
      <c r="C90" s="2">
        <v>2534.54</v>
      </c>
      <c r="E90" s="2">
        <v>0</v>
      </c>
      <c r="G90" s="2">
        <v>0</v>
      </c>
      <c r="I90" s="2">
        <v>0</v>
      </c>
      <c r="K90" s="2">
        <v>0</v>
      </c>
      <c r="L90" s="9"/>
      <c r="M90" s="2">
        <v>0</v>
      </c>
      <c r="N90" s="9"/>
      <c r="O90" s="2">
        <v>0</v>
      </c>
      <c r="P90" s="9"/>
      <c r="Q90" s="2">
        <f t="shared" si="2"/>
        <v>0</v>
      </c>
    </row>
    <row r="91" spans="1:27" ht="11.85" customHeight="1" x14ac:dyDescent="0.2">
      <c r="A91" s="3" t="s">
        <v>78</v>
      </c>
      <c r="C91" s="2">
        <v>2069.33</v>
      </c>
      <c r="E91" s="2">
        <v>0</v>
      </c>
      <c r="G91" s="2">
        <v>0</v>
      </c>
      <c r="I91" s="2">
        <v>0</v>
      </c>
      <c r="K91" s="2">
        <v>0</v>
      </c>
      <c r="L91" s="9"/>
      <c r="M91" s="2">
        <v>0</v>
      </c>
      <c r="N91" s="9"/>
      <c r="O91" s="2">
        <v>0</v>
      </c>
      <c r="P91" s="9"/>
      <c r="Q91" s="2">
        <f t="shared" si="2"/>
        <v>0</v>
      </c>
    </row>
    <row r="92" spans="1:27" ht="11.85" customHeight="1" x14ac:dyDescent="0.2">
      <c r="A92" s="3" t="s">
        <v>79</v>
      </c>
      <c r="C92" s="2">
        <v>2586.2800000000002</v>
      </c>
      <c r="E92" s="2">
        <v>3331.45</v>
      </c>
      <c r="G92" s="2">
        <v>3071.07</v>
      </c>
      <c r="I92" s="2">
        <v>2000</v>
      </c>
      <c r="K92" s="2">
        <v>2000</v>
      </c>
      <c r="L92" s="9"/>
      <c r="M92" s="2">
        <v>2000</v>
      </c>
      <c r="N92" s="9"/>
      <c r="O92" s="2">
        <v>0</v>
      </c>
      <c r="P92" s="9"/>
      <c r="Q92" s="2">
        <f t="shared" si="2"/>
        <v>2000</v>
      </c>
    </row>
    <row r="93" spans="1:27" ht="11.85" customHeight="1" x14ac:dyDescent="0.2">
      <c r="A93" s="3" t="s">
        <v>80</v>
      </c>
      <c r="C93" s="12">
        <v>7039.11</v>
      </c>
      <c r="E93" s="12">
        <v>13195</v>
      </c>
      <c r="G93" s="12">
        <v>13635.66</v>
      </c>
      <c r="I93" s="12">
        <v>10000</v>
      </c>
      <c r="K93" s="12">
        <v>10000</v>
      </c>
      <c r="L93" s="9"/>
      <c r="M93" s="12">
        <v>13000</v>
      </c>
      <c r="N93" s="9"/>
      <c r="O93" s="12">
        <v>0</v>
      </c>
      <c r="P93" s="9"/>
      <c r="Q93" s="12">
        <f t="shared" si="2"/>
        <v>13000</v>
      </c>
    </row>
    <row r="94" spans="1:27" ht="11.85" customHeight="1" x14ac:dyDescent="0.2">
      <c r="A94" s="3" t="s">
        <v>81</v>
      </c>
      <c r="C94" s="2">
        <f>SUM(C85:C93)</f>
        <v>157185.37999999998</v>
      </c>
      <c r="E94" s="2">
        <f>SUM(E85:E93)</f>
        <v>232169.58000000002</v>
      </c>
      <c r="G94" s="2">
        <f>SUM(G85:G93)</f>
        <v>211251.03000000003</v>
      </c>
      <c r="I94" s="2">
        <f>SUM(I85:I93)</f>
        <v>202500</v>
      </c>
      <c r="K94" s="2">
        <f>SUM(K85:K93)</f>
        <v>202500</v>
      </c>
      <c r="L94" s="9"/>
      <c r="M94" s="2">
        <f>SUM(M85:M93)</f>
        <v>185500</v>
      </c>
      <c r="N94" s="9"/>
      <c r="O94" s="2">
        <f>SUM(O85:O91)</f>
        <v>0</v>
      </c>
      <c r="P94" s="9"/>
      <c r="Q94" s="2">
        <f>SUM(Q85:Q93)</f>
        <v>185500</v>
      </c>
      <c r="R94" s="54"/>
      <c r="T94" s="14"/>
    </row>
    <row r="95" spans="1:27" ht="11.85" customHeight="1" x14ac:dyDescent="0.2">
      <c r="L95" s="9"/>
      <c r="N95" s="9"/>
      <c r="P95" s="9"/>
    </row>
    <row r="96" spans="1:27" ht="11.85" customHeight="1" x14ac:dyDescent="0.2">
      <c r="A96" s="10" t="s">
        <v>82</v>
      </c>
      <c r="L96" s="9"/>
      <c r="N96" s="9"/>
      <c r="P96" s="9"/>
    </row>
    <row r="97" spans="1:31" ht="11.85" hidden="1" customHeight="1" x14ac:dyDescent="0.2">
      <c r="A97" s="3" t="s">
        <v>83</v>
      </c>
      <c r="C97" s="2">
        <v>0</v>
      </c>
      <c r="E97" s="2">
        <v>0</v>
      </c>
      <c r="G97" s="2">
        <v>0</v>
      </c>
      <c r="I97" s="2">
        <v>0</v>
      </c>
      <c r="K97" s="2">
        <v>0</v>
      </c>
      <c r="L97" s="9"/>
      <c r="M97" s="2">
        <v>0</v>
      </c>
      <c r="N97" s="9"/>
      <c r="O97" s="2">
        <v>0</v>
      </c>
      <c r="P97" s="9"/>
      <c r="Q97" s="2">
        <f>M97+O97</f>
        <v>0</v>
      </c>
      <c r="U97" s="9"/>
    </row>
    <row r="98" spans="1:31" ht="11.85" customHeight="1" x14ac:dyDescent="0.2">
      <c r="A98" s="3" t="s">
        <v>84</v>
      </c>
      <c r="C98" s="2">
        <v>522000</v>
      </c>
      <c r="E98" s="2">
        <v>430008</v>
      </c>
      <c r="G98" s="2">
        <v>469996.79999999999</v>
      </c>
      <c r="I98" s="2">
        <v>472000</v>
      </c>
      <c r="K98" s="2">
        <v>472000</v>
      </c>
      <c r="L98" s="9"/>
      <c r="M98" s="2">
        <v>527000</v>
      </c>
      <c r="N98" s="9"/>
      <c r="O98" s="2">
        <v>0</v>
      </c>
      <c r="P98" s="9"/>
      <c r="Q98" s="2">
        <f>M98+O98</f>
        <v>527000</v>
      </c>
      <c r="U98" s="9"/>
    </row>
    <row r="99" spans="1:31" ht="11.85" customHeight="1" x14ac:dyDescent="0.2">
      <c r="A99" s="3" t="s">
        <v>85</v>
      </c>
      <c r="C99" s="2">
        <v>0</v>
      </c>
      <c r="E99" s="2">
        <v>0</v>
      </c>
      <c r="G99" s="2">
        <v>0</v>
      </c>
      <c r="I99" s="2">
        <v>0</v>
      </c>
      <c r="K99" s="2">
        <v>0</v>
      </c>
      <c r="L99" s="9"/>
      <c r="M99" s="2">
        <v>0</v>
      </c>
      <c r="N99" s="9"/>
      <c r="O99" s="2">
        <v>0</v>
      </c>
      <c r="P99" s="9"/>
      <c r="Q99" s="2">
        <f>M99+O99</f>
        <v>0</v>
      </c>
      <c r="U99" s="9"/>
    </row>
    <row r="100" spans="1:31" ht="11.85" customHeight="1" x14ac:dyDescent="0.2">
      <c r="A100" s="3" t="s">
        <v>86</v>
      </c>
      <c r="C100" s="2">
        <v>9850</v>
      </c>
      <c r="E100" s="2">
        <v>8725</v>
      </c>
      <c r="G100" s="2">
        <v>6850</v>
      </c>
      <c r="I100" s="2">
        <v>8000</v>
      </c>
      <c r="K100" s="2">
        <v>8000</v>
      </c>
      <c r="L100" s="9"/>
      <c r="M100" s="2">
        <v>8000</v>
      </c>
      <c r="N100" s="9"/>
      <c r="O100" s="2">
        <v>0</v>
      </c>
      <c r="P100" s="9"/>
      <c r="Q100" s="2">
        <f t="shared" ref="Q100:Q107" si="3">M100+O100</f>
        <v>8000</v>
      </c>
      <c r="W100" s="9"/>
    </row>
    <row r="101" spans="1:31" ht="11.85" customHeight="1" x14ac:dyDescent="0.2">
      <c r="A101" s="3" t="s">
        <v>87</v>
      </c>
      <c r="C101" s="2">
        <v>985</v>
      </c>
      <c r="E101" s="2">
        <v>1005</v>
      </c>
      <c r="G101" s="2">
        <v>1870</v>
      </c>
      <c r="I101" s="2">
        <v>1000</v>
      </c>
      <c r="K101" s="2">
        <v>1000</v>
      </c>
      <c r="L101" s="9"/>
      <c r="M101" s="2">
        <v>1000</v>
      </c>
      <c r="N101" s="9"/>
      <c r="O101" s="2">
        <v>0</v>
      </c>
      <c r="P101" s="9"/>
      <c r="Q101" s="2">
        <f t="shared" si="3"/>
        <v>1000</v>
      </c>
      <c r="W101" s="9"/>
    </row>
    <row r="102" spans="1:31" ht="11.85" customHeight="1" x14ac:dyDescent="0.2">
      <c r="A102" s="3" t="s">
        <v>88</v>
      </c>
      <c r="C102" s="2">
        <v>12341.7</v>
      </c>
      <c r="E102" s="2">
        <v>12546</v>
      </c>
      <c r="G102" s="2">
        <v>11237.9</v>
      </c>
      <c r="I102" s="2">
        <v>10000</v>
      </c>
      <c r="K102" s="2">
        <v>10000</v>
      </c>
      <c r="L102" s="9"/>
      <c r="M102" s="2">
        <v>10000</v>
      </c>
      <c r="N102" s="9"/>
      <c r="O102" s="2">
        <v>0</v>
      </c>
      <c r="P102" s="9"/>
      <c r="Q102" s="2">
        <f t="shared" si="3"/>
        <v>10000</v>
      </c>
      <c r="Y102" s="9"/>
    </row>
    <row r="103" spans="1:31" ht="11.85" hidden="1" customHeight="1" x14ac:dyDescent="0.2">
      <c r="A103" s="3" t="s">
        <v>89</v>
      </c>
      <c r="C103" s="2">
        <v>0</v>
      </c>
      <c r="E103" s="2">
        <v>0</v>
      </c>
      <c r="G103" s="2">
        <v>0</v>
      </c>
      <c r="I103" s="2">
        <v>0</v>
      </c>
      <c r="K103" s="2">
        <v>0</v>
      </c>
      <c r="L103" s="9"/>
      <c r="M103" s="2">
        <v>0</v>
      </c>
      <c r="N103" s="9"/>
      <c r="O103" s="2">
        <v>0</v>
      </c>
      <c r="P103" s="9"/>
      <c r="Q103" s="2">
        <f t="shared" si="3"/>
        <v>0</v>
      </c>
      <c r="Z103" s="9"/>
    </row>
    <row r="104" spans="1:31" ht="11.85" customHeight="1" x14ac:dyDescent="0.2">
      <c r="A104" s="3" t="s">
        <v>90</v>
      </c>
      <c r="C104" s="2">
        <v>10545</v>
      </c>
      <c r="E104" s="2">
        <v>6357.5</v>
      </c>
      <c r="G104" s="2">
        <v>23909.87</v>
      </c>
      <c r="I104" s="2">
        <v>5000</v>
      </c>
      <c r="K104" s="2">
        <v>5000</v>
      </c>
      <c r="L104" s="9"/>
      <c r="M104" s="2">
        <v>2000</v>
      </c>
      <c r="N104" s="9"/>
      <c r="O104" s="2">
        <v>0</v>
      </c>
      <c r="P104" s="9"/>
      <c r="Q104" s="2">
        <f t="shared" si="3"/>
        <v>2000</v>
      </c>
      <c r="AE104" s="9"/>
    </row>
    <row r="105" spans="1:31" ht="11.85" customHeight="1" x14ac:dyDescent="0.2">
      <c r="A105" s="3" t="s">
        <v>91</v>
      </c>
      <c r="C105" s="2">
        <v>295589.09999999998</v>
      </c>
      <c r="E105" s="2">
        <v>302246.98</v>
      </c>
      <c r="G105" s="2">
        <v>396384.15</v>
      </c>
      <c r="I105" s="2">
        <v>300000</v>
      </c>
      <c r="K105" s="2">
        <v>300000</v>
      </c>
      <c r="L105" s="9"/>
      <c r="M105" s="2">
        <v>425000</v>
      </c>
      <c r="N105" s="9"/>
      <c r="O105" s="2">
        <v>0</v>
      </c>
      <c r="P105" s="9"/>
      <c r="Q105" s="2">
        <f t="shared" si="3"/>
        <v>425000</v>
      </c>
    </row>
    <row r="106" spans="1:31" ht="11.85" customHeight="1" x14ac:dyDescent="0.2">
      <c r="A106" s="3" t="s">
        <v>92</v>
      </c>
      <c r="C106" s="12">
        <v>1725</v>
      </c>
      <c r="E106" s="12">
        <v>2625</v>
      </c>
      <c r="G106" s="12">
        <v>2025</v>
      </c>
      <c r="I106" s="12">
        <v>1500</v>
      </c>
      <c r="K106" s="12">
        <v>1500</v>
      </c>
      <c r="L106" s="9"/>
      <c r="M106" s="12">
        <v>2000</v>
      </c>
      <c r="N106" s="9"/>
      <c r="O106" s="12">
        <v>0</v>
      </c>
      <c r="P106" s="9"/>
      <c r="Q106" s="12">
        <f t="shared" si="3"/>
        <v>2000</v>
      </c>
    </row>
    <row r="107" spans="1:31" ht="11.85" hidden="1" customHeight="1" x14ac:dyDescent="0.2">
      <c r="A107" s="3" t="s">
        <v>93</v>
      </c>
      <c r="C107" s="12">
        <v>0</v>
      </c>
      <c r="E107" s="12">
        <v>0</v>
      </c>
      <c r="G107" s="12">
        <v>0</v>
      </c>
      <c r="I107" s="12">
        <v>0</v>
      </c>
      <c r="K107" s="12">
        <v>0</v>
      </c>
      <c r="L107" s="9"/>
      <c r="M107" s="12">
        <v>0</v>
      </c>
      <c r="N107" s="9"/>
      <c r="O107" s="12">
        <v>0</v>
      </c>
      <c r="P107" s="9"/>
      <c r="Q107" s="12">
        <f t="shared" si="3"/>
        <v>0</v>
      </c>
    </row>
    <row r="108" spans="1:31" ht="11.85" customHeight="1" x14ac:dyDescent="0.2">
      <c r="A108" s="3" t="s">
        <v>94</v>
      </c>
      <c r="C108" s="2">
        <f>SUM(C97:C107)</f>
        <v>853035.79999999993</v>
      </c>
      <c r="E108" s="2">
        <f>SUM(E97:E107)</f>
        <v>763513.48</v>
      </c>
      <c r="G108" s="2">
        <f>SUM(G97:G107)</f>
        <v>912273.72</v>
      </c>
      <c r="I108" s="2">
        <f>SUM(I97:I107)</f>
        <v>797500</v>
      </c>
      <c r="K108" s="2">
        <f>SUM(K97:K107)</f>
        <v>797500</v>
      </c>
      <c r="L108" s="9"/>
      <c r="M108" s="2">
        <f>SUM(M97:M107)</f>
        <v>975000</v>
      </c>
      <c r="N108" s="9"/>
      <c r="O108" s="2">
        <f>SUM(O97:O107)</f>
        <v>0</v>
      </c>
      <c r="P108" s="9"/>
      <c r="Q108" s="2">
        <f>SUM(Q97:Q107)</f>
        <v>975000</v>
      </c>
      <c r="T108" s="14"/>
    </row>
    <row r="109" spans="1:31" ht="11.85" customHeight="1" x14ac:dyDescent="0.2">
      <c r="L109" s="9"/>
      <c r="N109" s="9"/>
      <c r="P109" s="9"/>
    </row>
    <row r="110" spans="1:31" ht="11.85" customHeight="1" x14ac:dyDescent="0.2">
      <c r="A110" s="10" t="s">
        <v>95</v>
      </c>
      <c r="L110" s="9"/>
      <c r="N110" s="9"/>
      <c r="P110" s="9"/>
    </row>
    <row r="111" spans="1:31" ht="11.85" customHeight="1" x14ac:dyDescent="0.2">
      <c r="A111" s="3" t="s">
        <v>96</v>
      </c>
      <c r="C111" s="2">
        <v>20295</v>
      </c>
      <c r="E111" s="2">
        <v>24447.05</v>
      </c>
      <c r="G111" s="2">
        <v>30600</v>
      </c>
      <c r="I111" s="2">
        <v>26000</v>
      </c>
      <c r="K111" s="2">
        <v>26000</v>
      </c>
      <c r="L111" s="9"/>
      <c r="M111" s="2">
        <v>30000</v>
      </c>
      <c r="N111" s="9"/>
      <c r="O111" s="2">
        <v>0</v>
      </c>
      <c r="P111" s="9"/>
      <c r="Q111" s="2">
        <f t="shared" ref="Q111:Q119" si="4">M111+O111</f>
        <v>30000</v>
      </c>
    </row>
    <row r="112" spans="1:31" ht="11.85" customHeight="1" x14ac:dyDescent="0.2">
      <c r="A112" s="3" t="s">
        <v>97</v>
      </c>
      <c r="C112" s="2">
        <v>11730</v>
      </c>
      <c r="E112" s="2">
        <v>11305</v>
      </c>
      <c r="G112" s="2">
        <f>13065+90</f>
        <v>13155</v>
      </c>
      <c r="I112" s="2">
        <v>12000</v>
      </c>
      <c r="K112" s="2">
        <v>12000</v>
      </c>
      <c r="L112" s="9"/>
      <c r="M112" s="2">
        <v>12000</v>
      </c>
      <c r="N112" s="9"/>
      <c r="O112" s="2">
        <v>0</v>
      </c>
      <c r="P112" s="9"/>
      <c r="Q112" s="2">
        <f t="shared" si="4"/>
        <v>12000</v>
      </c>
    </row>
    <row r="113" spans="1:22" ht="11.85" customHeight="1" x14ac:dyDescent="0.2">
      <c r="A113" s="3" t="s">
        <v>98</v>
      </c>
      <c r="C113" s="2">
        <v>0</v>
      </c>
      <c r="E113" s="2">
        <v>663</v>
      </c>
      <c r="G113" s="2">
        <v>339.5</v>
      </c>
      <c r="I113" s="2">
        <v>300</v>
      </c>
      <c r="K113" s="2">
        <v>300</v>
      </c>
      <c r="L113" s="9"/>
      <c r="M113" s="2">
        <v>300</v>
      </c>
      <c r="N113" s="9"/>
      <c r="O113" s="2">
        <v>0</v>
      </c>
      <c r="P113" s="9"/>
      <c r="Q113" s="2">
        <f t="shared" si="4"/>
        <v>300</v>
      </c>
    </row>
    <row r="114" spans="1:22" ht="11.85" customHeight="1" x14ac:dyDescent="0.2">
      <c r="A114" s="3" t="s">
        <v>99</v>
      </c>
      <c r="C114" s="2">
        <v>1740</v>
      </c>
      <c r="E114" s="2">
        <v>1740</v>
      </c>
      <c r="G114" s="2">
        <v>1740</v>
      </c>
      <c r="I114" s="2">
        <v>1740</v>
      </c>
      <c r="K114" s="2">
        <v>1740</v>
      </c>
      <c r="L114" s="9"/>
      <c r="M114" s="2">
        <v>1740</v>
      </c>
      <c r="N114" s="9"/>
      <c r="O114" s="2">
        <v>0</v>
      </c>
      <c r="P114" s="9"/>
      <c r="Q114" s="2">
        <f>M114+O114</f>
        <v>1740</v>
      </c>
      <c r="U114" s="9"/>
    </row>
    <row r="115" spans="1:22" ht="11.85" customHeight="1" x14ac:dyDescent="0.2">
      <c r="A115" s="3" t="s">
        <v>100</v>
      </c>
      <c r="C115" s="2">
        <v>600</v>
      </c>
      <c r="E115" s="2">
        <v>600</v>
      </c>
      <c r="G115" s="2">
        <v>450</v>
      </c>
      <c r="I115" s="2">
        <v>600</v>
      </c>
      <c r="K115" s="2">
        <v>600</v>
      </c>
      <c r="L115" s="9"/>
      <c r="M115" s="2">
        <v>0</v>
      </c>
      <c r="N115" s="9"/>
      <c r="O115" s="2">
        <v>0</v>
      </c>
      <c r="P115" s="9"/>
      <c r="Q115" s="2">
        <f t="shared" si="4"/>
        <v>0</v>
      </c>
    </row>
    <row r="116" spans="1:22" ht="11.85" customHeight="1" x14ac:dyDescent="0.2">
      <c r="A116" s="3" t="s">
        <v>101</v>
      </c>
      <c r="C116" s="2">
        <v>386.2</v>
      </c>
      <c r="E116" s="2">
        <v>819.75</v>
      </c>
      <c r="G116" s="2">
        <v>12837.5</v>
      </c>
      <c r="I116" s="2">
        <v>600</v>
      </c>
      <c r="K116" s="2">
        <v>600</v>
      </c>
      <c r="L116" s="9"/>
      <c r="M116" s="2">
        <v>800</v>
      </c>
      <c r="N116" s="9"/>
      <c r="O116" s="2">
        <v>0</v>
      </c>
      <c r="P116" s="9"/>
      <c r="Q116" s="2">
        <f t="shared" si="4"/>
        <v>800</v>
      </c>
    </row>
    <row r="117" spans="1:22" ht="11.85" customHeight="1" x14ac:dyDescent="0.2">
      <c r="A117" s="3" t="s">
        <v>102</v>
      </c>
      <c r="C117" s="2">
        <v>71025.440000000002</v>
      </c>
      <c r="E117" s="2">
        <v>79300.350000000006</v>
      </c>
      <c r="G117" s="2">
        <v>76365.94</v>
      </c>
      <c r="I117" s="2">
        <v>70000</v>
      </c>
      <c r="K117" s="2">
        <v>70000</v>
      </c>
      <c r="L117" s="9"/>
      <c r="M117" s="2">
        <v>70000</v>
      </c>
      <c r="N117" s="9"/>
      <c r="O117" s="2">
        <v>0</v>
      </c>
      <c r="P117" s="9"/>
      <c r="Q117" s="2">
        <f t="shared" si="4"/>
        <v>70000</v>
      </c>
    </row>
    <row r="118" spans="1:22" ht="11.85" customHeight="1" x14ac:dyDescent="0.2">
      <c r="A118" s="3" t="s">
        <v>103</v>
      </c>
      <c r="C118" s="2">
        <v>122186.97</v>
      </c>
      <c r="E118" s="2">
        <v>139391.51</v>
      </c>
      <c r="G118" s="2">
        <v>147277.70000000001</v>
      </c>
      <c r="I118" s="2">
        <v>180000</v>
      </c>
      <c r="K118" s="2">
        <v>180000</v>
      </c>
      <c r="L118" s="9"/>
      <c r="M118" s="2">
        <v>150000</v>
      </c>
      <c r="N118" s="9"/>
      <c r="O118" s="2">
        <v>0</v>
      </c>
      <c r="P118" s="9"/>
      <c r="Q118" s="2">
        <f t="shared" si="4"/>
        <v>150000</v>
      </c>
    </row>
    <row r="119" spans="1:22" ht="11.85" customHeight="1" x14ac:dyDescent="0.2">
      <c r="A119" s="3" t="s">
        <v>104</v>
      </c>
      <c r="C119" s="12">
        <v>36539.040000000001</v>
      </c>
      <c r="E119" s="12">
        <v>42087.54</v>
      </c>
      <c r="G119" s="12">
        <v>19953.61</v>
      </c>
      <c r="I119" s="12">
        <v>0</v>
      </c>
      <c r="K119" s="12">
        <v>0</v>
      </c>
      <c r="L119" s="9"/>
      <c r="M119" s="12">
        <v>20000</v>
      </c>
      <c r="N119" s="9"/>
      <c r="O119" s="12">
        <v>0</v>
      </c>
      <c r="P119" s="9"/>
      <c r="Q119" s="12">
        <f t="shared" si="4"/>
        <v>20000</v>
      </c>
      <c r="V119" s="17"/>
    </row>
    <row r="120" spans="1:22" ht="11.85" customHeight="1" x14ac:dyDescent="0.2">
      <c r="A120" s="3" t="s">
        <v>105</v>
      </c>
      <c r="C120" s="2">
        <f>SUM(C111:C119)</f>
        <v>264502.64999999997</v>
      </c>
      <c r="E120" s="2">
        <f>SUM(E111:E119)</f>
        <v>300354.2</v>
      </c>
      <c r="G120" s="2">
        <f>SUM(G111:G119)</f>
        <v>302719.25</v>
      </c>
      <c r="I120" s="2">
        <f>SUM(I111:I119)</f>
        <v>291240</v>
      </c>
      <c r="K120" s="2">
        <f>SUM(K111:K119)</f>
        <v>291240</v>
      </c>
      <c r="L120" s="9"/>
      <c r="M120" s="2">
        <f>SUM(M111:M119)</f>
        <v>284840</v>
      </c>
      <c r="N120" s="9"/>
      <c r="O120" s="2">
        <f>SUM(O111:O119)</f>
        <v>0</v>
      </c>
      <c r="P120" s="9"/>
      <c r="Q120" s="2">
        <f>SUM(Q111:Q119)</f>
        <v>284840</v>
      </c>
      <c r="R120" s="52"/>
      <c r="T120" s="14"/>
    </row>
    <row r="122" spans="1:22" ht="11.85" customHeight="1" x14ac:dyDescent="0.2">
      <c r="A122" s="10" t="s">
        <v>106</v>
      </c>
      <c r="L122" s="9"/>
      <c r="N122" s="9"/>
      <c r="P122" s="9"/>
    </row>
    <row r="123" spans="1:22" ht="11.85" customHeight="1" x14ac:dyDescent="0.2">
      <c r="A123" s="3" t="s">
        <v>107</v>
      </c>
      <c r="C123" s="2">
        <v>1955</v>
      </c>
      <c r="E123" s="2">
        <v>1961.4</v>
      </c>
      <c r="G123" s="2">
        <v>1412.96</v>
      </c>
      <c r="I123" s="2">
        <v>1500</v>
      </c>
      <c r="K123" s="2">
        <v>1500</v>
      </c>
      <c r="L123" s="9"/>
      <c r="M123" s="2">
        <v>2000</v>
      </c>
      <c r="N123" s="9"/>
      <c r="O123" s="2">
        <v>0</v>
      </c>
      <c r="P123" s="9"/>
      <c r="Q123" s="2">
        <f t="shared" ref="Q123:Q134" si="5">M123+O123</f>
        <v>2000</v>
      </c>
    </row>
    <row r="124" spans="1:22" ht="11.85" customHeight="1" x14ac:dyDescent="0.2">
      <c r="A124" s="3" t="s">
        <v>108</v>
      </c>
      <c r="C124" s="2">
        <v>15372.5</v>
      </c>
      <c r="E124" s="2">
        <v>16767.84</v>
      </c>
      <c r="G124" s="2">
        <v>16922.59</v>
      </c>
      <c r="I124" s="2">
        <v>15000</v>
      </c>
      <c r="K124" s="2">
        <v>15000</v>
      </c>
      <c r="L124" s="9"/>
      <c r="M124" s="2">
        <v>15000</v>
      </c>
      <c r="N124" s="9"/>
      <c r="O124" s="2">
        <v>0</v>
      </c>
      <c r="P124" s="9"/>
      <c r="Q124" s="2">
        <f t="shared" si="5"/>
        <v>15000</v>
      </c>
    </row>
    <row r="125" spans="1:22" ht="11.85" customHeight="1" x14ac:dyDescent="0.2">
      <c r="A125" s="3" t="s">
        <v>109</v>
      </c>
      <c r="C125" s="2">
        <v>28544.639999999999</v>
      </c>
      <c r="E125" s="2">
        <v>28663.71</v>
      </c>
      <c r="G125" s="2">
        <v>22882.77</v>
      </c>
      <c r="I125" s="2">
        <v>25000</v>
      </c>
      <c r="K125" s="2">
        <v>25000</v>
      </c>
      <c r="L125" s="9"/>
      <c r="M125" s="2">
        <v>20000</v>
      </c>
      <c r="N125" s="9"/>
      <c r="O125" s="2">
        <v>0</v>
      </c>
      <c r="P125" s="9"/>
      <c r="Q125" s="2">
        <f t="shared" si="5"/>
        <v>20000</v>
      </c>
    </row>
    <row r="126" spans="1:22" ht="11.85" customHeight="1" x14ac:dyDescent="0.2">
      <c r="A126" s="3" t="s">
        <v>110</v>
      </c>
      <c r="C126" s="2">
        <v>0</v>
      </c>
      <c r="E126" s="2">
        <v>0</v>
      </c>
      <c r="G126" s="2">
        <v>37.549999999999997</v>
      </c>
      <c r="I126" s="2">
        <v>0</v>
      </c>
      <c r="K126" s="2">
        <v>0</v>
      </c>
      <c r="L126" s="9"/>
      <c r="M126" s="2">
        <v>0</v>
      </c>
      <c r="N126" s="9"/>
      <c r="O126" s="2">
        <v>0</v>
      </c>
      <c r="P126" s="9"/>
      <c r="Q126" s="2">
        <f t="shared" si="5"/>
        <v>0</v>
      </c>
    </row>
    <row r="127" spans="1:22" ht="11.85" customHeight="1" x14ac:dyDescent="0.2">
      <c r="A127" s="3" t="s">
        <v>111</v>
      </c>
      <c r="C127" s="2">
        <v>31283</v>
      </c>
      <c r="E127" s="2">
        <v>33707</v>
      </c>
      <c r="G127" s="2">
        <v>37038</v>
      </c>
      <c r="I127" s="2">
        <v>30000</v>
      </c>
      <c r="K127" s="2">
        <v>30000</v>
      </c>
      <c r="L127" s="9"/>
      <c r="M127" s="2">
        <v>40000</v>
      </c>
      <c r="N127" s="9"/>
      <c r="O127" s="2">
        <v>0</v>
      </c>
      <c r="P127" s="9"/>
      <c r="Q127" s="2">
        <f t="shared" si="5"/>
        <v>40000</v>
      </c>
    </row>
    <row r="128" spans="1:22" ht="11.85" customHeight="1" x14ac:dyDescent="0.2">
      <c r="A128" s="3" t="s">
        <v>112</v>
      </c>
      <c r="C128" s="2">
        <v>38740</v>
      </c>
      <c r="E128" s="2">
        <v>36015</v>
      </c>
      <c r="G128" s="2">
        <v>42324</v>
      </c>
      <c r="I128" s="2">
        <v>35000</v>
      </c>
      <c r="K128" s="2">
        <v>35000</v>
      </c>
      <c r="L128" s="9"/>
      <c r="M128" s="2">
        <v>45000</v>
      </c>
      <c r="N128" s="9"/>
      <c r="O128" s="2">
        <v>0</v>
      </c>
      <c r="P128" s="9"/>
      <c r="Q128" s="2">
        <f t="shared" si="5"/>
        <v>45000</v>
      </c>
    </row>
    <row r="129" spans="1:24" ht="11.85" customHeight="1" x14ac:dyDescent="0.2">
      <c r="A129" s="3" t="s">
        <v>113</v>
      </c>
      <c r="C129" s="2">
        <v>148</v>
      </c>
      <c r="E129" s="2">
        <v>0</v>
      </c>
      <c r="G129" s="2">
        <v>0</v>
      </c>
      <c r="I129" s="2">
        <v>0</v>
      </c>
      <c r="K129" s="2">
        <v>0</v>
      </c>
      <c r="L129" s="9"/>
      <c r="M129" s="2">
        <v>0</v>
      </c>
      <c r="N129" s="9"/>
      <c r="O129" s="2">
        <v>0</v>
      </c>
      <c r="P129" s="9"/>
      <c r="Q129" s="2">
        <f t="shared" si="5"/>
        <v>0</v>
      </c>
    </row>
    <row r="130" spans="1:24" ht="11.85" customHeight="1" x14ac:dyDescent="0.2">
      <c r="A130" s="3" t="s">
        <v>114</v>
      </c>
      <c r="C130" s="2">
        <v>9012.5</v>
      </c>
      <c r="E130" s="2">
        <v>9452.16</v>
      </c>
      <c r="G130" s="2">
        <v>8115.45</v>
      </c>
      <c r="I130" s="2">
        <v>8500</v>
      </c>
      <c r="K130" s="2">
        <v>8500</v>
      </c>
      <c r="L130" s="9"/>
      <c r="M130" s="2">
        <v>8000</v>
      </c>
      <c r="N130" s="9"/>
      <c r="O130" s="2">
        <v>0</v>
      </c>
      <c r="P130" s="9"/>
      <c r="Q130" s="2">
        <f t="shared" si="5"/>
        <v>8000</v>
      </c>
    </row>
    <row r="131" spans="1:24" ht="11.85" customHeight="1" x14ac:dyDescent="0.2">
      <c r="A131" s="3" t="s">
        <v>115</v>
      </c>
      <c r="C131" s="2">
        <v>3517.33</v>
      </c>
      <c r="E131" s="2">
        <v>5340.71</v>
      </c>
      <c r="G131" s="2">
        <v>3383.1</v>
      </c>
      <c r="I131" s="2">
        <v>3500</v>
      </c>
      <c r="K131" s="2">
        <v>3500</v>
      </c>
      <c r="L131" s="9"/>
      <c r="M131" s="2">
        <v>3500</v>
      </c>
      <c r="N131" s="9"/>
      <c r="O131" s="2">
        <v>0</v>
      </c>
      <c r="P131" s="9"/>
      <c r="Q131" s="2">
        <f t="shared" si="5"/>
        <v>3500</v>
      </c>
    </row>
    <row r="132" spans="1:24" ht="11.85" customHeight="1" x14ac:dyDescent="0.2">
      <c r="A132" s="3" t="s">
        <v>116</v>
      </c>
      <c r="C132" s="12">
        <v>6.5</v>
      </c>
      <c r="E132" s="12">
        <v>36.75</v>
      </c>
      <c r="G132" s="12">
        <v>1.5</v>
      </c>
      <c r="I132" s="12">
        <v>0</v>
      </c>
      <c r="K132" s="12">
        <v>0</v>
      </c>
      <c r="L132" s="9"/>
      <c r="M132" s="12">
        <v>0</v>
      </c>
      <c r="N132" s="9"/>
      <c r="O132" s="12">
        <v>0</v>
      </c>
      <c r="P132" s="9"/>
      <c r="Q132" s="12">
        <f>M132+O132</f>
        <v>0</v>
      </c>
    </row>
    <row r="133" spans="1:24" ht="11.85" hidden="1" customHeight="1" x14ac:dyDescent="0.2">
      <c r="A133" s="3" t="s">
        <v>117</v>
      </c>
      <c r="C133" s="2">
        <v>0</v>
      </c>
      <c r="E133" s="2">
        <v>0</v>
      </c>
      <c r="G133" s="2">
        <v>0</v>
      </c>
      <c r="I133" s="2">
        <v>0</v>
      </c>
      <c r="K133" s="2">
        <v>0</v>
      </c>
      <c r="L133" s="9"/>
      <c r="M133" s="2">
        <v>0</v>
      </c>
      <c r="N133" s="9"/>
      <c r="O133" s="2">
        <v>0</v>
      </c>
      <c r="P133" s="9"/>
      <c r="Q133" s="2">
        <f>M133+O133</f>
        <v>0</v>
      </c>
    </row>
    <row r="134" spans="1:24" ht="11.85" hidden="1" customHeight="1" x14ac:dyDescent="0.2">
      <c r="A134" s="3" t="s">
        <v>118</v>
      </c>
      <c r="C134" s="12">
        <v>0</v>
      </c>
      <c r="E134" s="12">
        <v>0</v>
      </c>
      <c r="G134" s="12">
        <v>0</v>
      </c>
      <c r="I134" s="12">
        <v>0</v>
      </c>
      <c r="K134" s="12">
        <v>0</v>
      </c>
      <c r="L134" s="9"/>
      <c r="M134" s="12">
        <v>0</v>
      </c>
      <c r="N134" s="9"/>
      <c r="O134" s="12">
        <v>0</v>
      </c>
      <c r="P134" s="9"/>
      <c r="Q134" s="12">
        <f t="shared" si="5"/>
        <v>0</v>
      </c>
    </row>
    <row r="135" spans="1:24" ht="11.85" customHeight="1" x14ac:dyDescent="0.2">
      <c r="A135" s="3" t="s">
        <v>119</v>
      </c>
      <c r="C135" s="2">
        <f>SUM(C123:C134)</f>
        <v>128579.47</v>
      </c>
      <c r="E135" s="2">
        <f>SUM(E123:E134)</f>
        <v>131944.57</v>
      </c>
      <c r="G135" s="2">
        <f>SUM(G123:G134)</f>
        <v>132117.91999999998</v>
      </c>
      <c r="I135" s="2">
        <f>SUM(I123:I134)</f>
        <v>118500</v>
      </c>
      <c r="K135" s="2">
        <f>SUM(K123:K134)</f>
        <v>118500</v>
      </c>
      <c r="L135" s="9"/>
      <c r="M135" s="2">
        <f>SUM(M123:M134)</f>
        <v>133500</v>
      </c>
      <c r="N135" s="9"/>
      <c r="O135" s="2">
        <f>SUM(O123:O134)</f>
        <v>0</v>
      </c>
      <c r="P135" s="9"/>
      <c r="Q135" s="2">
        <f>SUM(Q123:Q134)</f>
        <v>133500</v>
      </c>
      <c r="T135" s="14"/>
      <c r="X135" s="9"/>
    </row>
    <row r="136" spans="1:24" ht="11.85" customHeight="1" x14ac:dyDescent="0.2">
      <c r="L136" s="9"/>
      <c r="N136" s="9"/>
      <c r="P136" s="9"/>
    </row>
    <row r="137" spans="1:24" ht="11.85" customHeight="1" x14ac:dyDescent="0.2">
      <c r="L137" s="9"/>
      <c r="N137" s="9"/>
      <c r="P137" s="9"/>
    </row>
    <row r="138" spans="1:24" ht="11.85" customHeight="1" x14ac:dyDescent="0.2">
      <c r="L138" s="9"/>
      <c r="N138" s="9"/>
      <c r="P138" s="9"/>
    </row>
    <row r="139" spans="1:24" ht="11.85" customHeight="1" x14ac:dyDescent="0.2">
      <c r="L139" s="9"/>
      <c r="N139" s="9"/>
      <c r="P139" s="9"/>
    </row>
    <row r="140" spans="1:24" ht="11.85" customHeight="1" x14ac:dyDescent="0.2">
      <c r="L140" s="9"/>
      <c r="N140" s="9"/>
      <c r="P140" s="9"/>
    </row>
    <row r="141" spans="1:24" ht="11.85" customHeight="1" x14ac:dyDescent="0.2">
      <c r="L141" s="9"/>
      <c r="N141" s="9"/>
      <c r="P141" s="9"/>
    </row>
    <row r="142" spans="1:24" ht="11.85" customHeight="1" x14ac:dyDescent="0.2">
      <c r="L142" s="9"/>
      <c r="N142" s="9"/>
      <c r="P142" s="9"/>
    </row>
    <row r="143" spans="1:24" ht="11.85" customHeight="1" x14ac:dyDescent="0.2">
      <c r="L143" s="9"/>
      <c r="N143" s="9"/>
      <c r="P143" s="9"/>
    </row>
    <row r="144" spans="1:24" ht="11.85" customHeight="1" x14ac:dyDescent="0.2">
      <c r="L144" s="9"/>
      <c r="N144" s="9"/>
      <c r="P144" s="9"/>
    </row>
    <row r="145" spans="1:17" ht="12" customHeight="1" x14ac:dyDescent="0.2">
      <c r="L145" s="9"/>
      <c r="N145" s="9"/>
      <c r="P145" s="9"/>
    </row>
    <row r="146" spans="1:17" ht="11.85" customHeight="1" x14ac:dyDescent="0.2">
      <c r="A146" s="1"/>
      <c r="B146" s="1"/>
      <c r="E146" s="2" t="str">
        <f>$E$1</f>
        <v>CITY OF BRADY</v>
      </c>
    </row>
    <row r="147" spans="1:17" ht="11.85" customHeight="1" x14ac:dyDescent="0.2">
      <c r="E147" s="2" t="str">
        <f>$E$2</f>
        <v>BUDGET  REPORT</v>
      </c>
    </row>
    <row r="148" spans="1:17" ht="11.85" customHeight="1" x14ac:dyDescent="0.2">
      <c r="E148" s="2" t="str">
        <f>$E$3</f>
        <v>FISCAL YEAR 2025 - 2026</v>
      </c>
    </row>
    <row r="149" spans="1:17" ht="11.85" customHeight="1" x14ac:dyDescent="0.2">
      <c r="A149" s="3" t="s">
        <v>3</v>
      </c>
    </row>
    <row r="150" spans="1:17" ht="11.85" customHeight="1" x14ac:dyDescent="0.2"/>
    <row r="151" spans="1:17" ht="11.85" customHeight="1" x14ac:dyDescent="0.2">
      <c r="I151" s="49" t="str">
        <f>+I80</f>
        <v>(----- 2024-2025------)</v>
      </c>
      <c r="J151" s="49"/>
      <c r="K151" s="49"/>
      <c r="L151" s="6"/>
      <c r="M151" s="50" t="str">
        <f>$M$6</f>
        <v>2025-2026</v>
      </c>
      <c r="N151" s="50"/>
      <c r="O151" s="50"/>
      <c r="P151" s="50"/>
      <c r="Q151" s="50"/>
    </row>
    <row r="152" spans="1:17" ht="11.85" customHeight="1" x14ac:dyDescent="0.2">
      <c r="C152" s="5" t="str">
        <f>$C$7</f>
        <v>2021-2022</v>
      </c>
      <c r="D152" s="5"/>
      <c r="E152" s="5" t="str">
        <f>$E$7</f>
        <v>2022-2023</v>
      </c>
      <c r="F152" s="5"/>
      <c r="G152" s="5" t="str">
        <f>$G$7</f>
        <v>2023-2024</v>
      </c>
      <c r="H152" s="5"/>
      <c r="I152" s="5" t="s">
        <v>9</v>
      </c>
      <c r="J152" s="5"/>
      <c r="K152" s="5" t="str">
        <f>+$K$7</f>
        <v>PROJECTED</v>
      </c>
      <c r="L152" s="6"/>
      <c r="M152" s="5" t="str">
        <f>$M$7</f>
        <v>2025-2026</v>
      </c>
      <c r="N152" s="6"/>
      <c r="O152" s="5" t="str">
        <f>$O$7</f>
        <v>2025-2026</v>
      </c>
      <c r="P152" s="6"/>
      <c r="Q152" s="5" t="str">
        <f>$Q$7</f>
        <v>APPROVED</v>
      </c>
    </row>
    <row r="153" spans="1:17" ht="11.85" customHeight="1" x14ac:dyDescent="0.2">
      <c r="A153" s="7"/>
      <c r="C153" s="8" t="s">
        <v>12</v>
      </c>
      <c r="D153" s="5"/>
      <c r="E153" s="8" t="s">
        <v>12</v>
      </c>
      <c r="F153" s="5"/>
      <c r="G153" s="8" t="s">
        <v>12</v>
      </c>
      <c r="H153" s="5"/>
      <c r="I153" s="8" t="s">
        <v>13</v>
      </c>
      <c r="J153" s="5"/>
      <c r="K153" s="8" t="s">
        <v>13</v>
      </c>
      <c r="L153" s="6"/>
      <c r="M153" s="8" t="str">
        <f>$M$8</f>
        <v>BASE</v>
      </c>
      <c r="N153" s="6"/>
      <c r="O153" s="8" t="str">
        <f>$O$8</f>
        <v>SUPPLEMENTAL</v>
      </c>
      <c r="P153" s="6"/>
      <c r="Q153" s="8" t="str">
        <f>$Q$8</f>
        <v>BUDGET</v>
      </c>
    </row>
    <row r="154" spans="1:17" ht="11.85" customHeight="1" x14ac:dyDescent="0.2">
      <c r="L154" s="9"/>
      <c r="N154" s="9"/>
      <c r="P154" s="9"/>
    </row>
    <row r="155" spans="1:17" ht="11.85" customHeight="1" x14ac:dyDescent="0.2">
      <c r="A155" s="10" t="s">
        <v>120</v>
      </c>
      <c r="L155" s="9"/>
      <c r="N155" s="9"/>
      <c r="P155" s="9"/>
    </row>
    <row r="156" spans="1:17" ht="11.85" hidden="1" customHeight="1" x14ac:dyDescent="0.2">
      <c r="A156" s="3" t="s">
        <v>121</v>
      </c>
      <c r="C156" s="2">
        <v>0</v>
      </c>
      <c r="E156" s="2">
        <v>0</v>
      </c>
      <c r="G156" s="2">
        <v>0</v>
      </c>
      <c r="I156" s="2">
        <v>0</v>
      </c>
      <c r="K156" s="2">
        <v>0</v>
      </c>
      <c r="L156" s="9"/>
      <c r="M156" s="2">
        <v>0</v>
      </c>
      <c r="N156" s="9"/>
      <c r="O156" s="2">
        <v>0</v>
      </c>
      <c r="P156" s="9"/>
      <c r="Q156" s="2">
        <f t="shared" ref="Q156:Q178" si="6">M156+O156</f>
        <v>0</v>
      </c>
    </row>
    <row r="157" spans="1:17" ht="11.85" customHeight="1" x14ac:dyDescent="0.2">
      <c r="A157" s="3" t="s">
        <v>122</v>
      </c>
      <c r="C157" s="2">
        <v>181292.5</v>
      </c>
      <c r="E157" s="2">
        <v>187635</v>
      </c>
      <c r="G157" s="2">
        <v>204842.01</v>
      </c>
      <c r="I157" s="2">
        <v>175000</v>
      </c>
      <c r="K157" s="2">
        <v>175000</v>
      </c>
      <c r="L157" s="9"/>
      <c r="M157" s="2">
        <v>190000</v>
      </c>
      <c r="N157" s="9"/>
      <c r="O157" s="2">
        <v>0</v>
      </c>
      <c r="P157" s="9"/>
      <c r="Q157" s="2">
        <f t="shared" si="6"/>
        <v>190000</v>
      </c>
    </row>
    <row r="158" spans="1:17" ht="11.85" hidden="1" customHeight="1" x14ac:dyDescent="0.2">
      <c r="A158" s="3" t="s">
        <v>123</v>
      </c>
      <c r="C158" s="2">
        <v>0</v>
      </c>
      <c r="E158" s="2">
        <v>0</v>
      </c>
      <c r="G158" s="2">
        <v>0</v>
      </c>
      <c r="I158" s="2">
        <v>0</v>
      </c>
      <c r="K158" s="2">
        <v>0</v>
      </c>
      <c r="L158" s="9"/>
      <c r="M158" s="2">
        <v>0</v>
      </c>
      <c r="N158" s="9"/>
      <c r="O158" s="2">
        <v>0</v>
      </c>
      <c r="P158" s="9"/>
      <c r="Q158" s="2">
        <f t="shared" si="6"/>
        <v>0</v>
      </c>
    </row>
    <row r="159" spans="1:17" ht="11.85" hidden="1" customHeight="1" x14ac:dyDescent="0.2">
      <c r="A159" s="3" t="s">
        <v>124</v>
      </c>
      <c r="C159" s="2">
        <v>0</v>
      </c>
      <c r="E159" s="2">
        <v>0</v>
      </c>
      <c r="G159" s="2">
        <v>0</v>
      </c>
      <c r="I159" s="2">
        <v>0</v>
      </c>
      <c r="K159" s="2">
        <v>0</v>
      </c>
      <c r="L159" s="9"/>
      <c r="M159" s="2">
        <v>0</v>
      </c>
      <c r="N159" s="9"/>
      <c r="O159" s="2">
        <v>0</v>
      </c>
      <c r="P159" s="9"/>
      <c r="Q159" s="2">
        <f t="shared" si="6"/>
        <v>0</v>
      </c>
    </row>
    <row r="160" spans="1:17" ht="11.85" hidden="1" customHeight="1" x14ac:dyDescent="0.2">
      <c r="A160" s="3" t="s">
        <v>125</v>
      </c>
      <c r="C160" s="2">
        <v>0</v>
      </c>
      <c r="E160" s="2">
        <v>0</v>
      </c>
      <c r="G160" s="2">
        <v>0</v>
      </c>
      <c r="I160" s="2">
        <v>0</v>
      </c>
      <c r="K160" s="2">
        <v>0</v>
      </c>
      <c r="L160" s="9"/>
      <c r="M160" s="2">
        <v>0</v>
      </c>
      <c r="N160" s="9"/>
      <c r="O160" s="2">
        <v>0</v>
      </c>
      <c r="P160" s="9"/>
      <c r="Q160" s="2">
        <f t="shared" si="6"/>
        <v>0</v>
      </c>
    </row>
    <row r="161" spans="1:17" ht="11.85" hidden="1" customHeight="1" x14ac:dyDescent="0.2">
      <c r="A161" s="3" t="s">
        <v>126</v>
      </c>
      <c r="C161" s="2">
        <v>0</v>
      </c>
      <c r="E161" s="2">
        <v>0</v>
      </c>
      <c r="G161" s="2">
        <v>0</v>
      </c>
      <c r="I161" s="2">
        <v>0</v>
      </c>
      <c r="K161" s="2">
        <v>0</v>
      </c>
      <c r="L161" s="9"/>
      <c r="M161" s="2">
        <v>0</v>
      </c>
      <c r="N161" s="9"/>
      <c r="O161" s="2">
        <v>0</v>
      </c>
      <c r="P161" s="9"/>
      <c r="Q161" s="2">
        <f t="shared" si="6"/>
        <v>0</v>
      </c>
    </row>
    <row r="162" spans="1:17" ht="11.85" hidden="1" customHeight="1" x14ac:dyDescent="0.2">
      <c r="A162" s="3" t="s">
        <v>127</v>
      </c>
      <c r="C162" s="2">
        <v>0</v>
      </c>
      <c r="E162" s="2">
        <v>0</v>
      </c>
      <c r="G162" s="2">
        <v>0</v>
      </c>
      <c r="I162" s="2">
        <v>0</v>
      </c>
      <c r="K162" s="2">
        <v>0</v>
      </c>
      <c r="L162" s="9"/>
      <c r="M162" s="2">
        <v>0</v>
      </c>
      <c r="N162" s="9"/>
      <c r="O162" s="2">
        <v>0</v>
      </c>
      <c r="P162" s="9"/>
      <c r="Q162" s="2">
        <f t="shared" si="6"/>
        <v>0</v>
      </c>
    </row>
    <row r="163" spans="1:17" ht="11.85" hidden="1" customHeight="1" x14ac:dyDescent="0.2">
      <c r="A163" s="3" t="s">
        <v>128</v>
      </c>
      <c r="C163" s="2">
        <v>0</v>
      </c>
      <c r="E163" s="2">
        <v>0</v>
      </c>
      <c r="G163" s="2">
        <v>0</v>
      </c>
      <c r="I163" s="2">
        <v>0</v>
      </c>
      <c r="K163" s="2">
        <v>0</v>
      </c>
      <c r="L163" s="9"/>
      <c r="M163" s="2">
        <v>0</v>
      </c>
      <c r="N163" s="9"/>
      <c r="O163" s="2">
        <v>0</v>
      </c>
      <c r="P163" s="9"/>
      <c r="Q163" s="2">
        <f t="shared" si="6"/>
        <v>0</v>
      </c>
    </row>
    <row r="164" spans="1:17" ht="11.85" customHeight="1" x14ac:dyDescent="0.2">
      <c r="A164" s="3" t="s">
        <v>129</v>
      </c>
      <c r="C164" s="2">
        <v>230</v>
      </c>
      <c r="E164" s="2">
        <v>530</v>
      </c>
      <c r="G164" s="2">
        <v>669.15</v>
      </c>
      <c r="I164" s="2">
        <v>300</v>
      </c>
      <c r="K164" s="2">
        <v>300</v>
      </c>
      <c r="L164" s="9"/>
      <c r="M164" s="2">
        <v>300</v>
      </c>
      <c r="N164" s="9"/>
      <c r="O164" s="2">
        <v>0</v>
      </c>
      <c r="P164" s="9"/>
      <c r="Q164" s="2">
        <f t="shared" si="6"/>
        <v>300</v>
      </c>
    </row>
    <row r="165" spans="1:17" ht="11.85" customHeight="1" x14ac:dyDescent="0.2">
      <c r="A165" s="3" t="s">
        <v>130</v>
      </c>
      <c r="C165" s="2">
        <v>22112.35</v>
      </c>
      <c r="E165" s="2">
        <v>23333.68</v>
      </c>
      <c r="G165" s="2">
        <v>25363.41</v>
      </c>
      <c r="I165" s="2">
        <v>20000</v>
      </c>
      <c r="K165" s="2">
        <v>20000</v>
      </c>
      <c r="L165" s="9"/>
      <c r="M165" s="2">
        <v>23000</v>
      </c>
      <c r="N165" s="9"/>
      <c r="O165" s="2">
        <v>0</v>
      </c>
      <c r="P165" s="9"/>
      <c r="Q165" s="2">
        <f t="shared" si="6"/>
        <v>23000</v>
      </c>
    </row>
    <row r="166" spans="1:17" ht="11.85" customHeight="1" x14ac:dyDescent="0.2">
      <c r="A166" s="3" t="s">
        <v>131</v>
      </c>
      <c r="C166" s="2">
        <v>20871.09</v>
      </c>
      <c r="E166" s="2">
        <v>22919</v>
      </c>
      <c r="G166" s="2">
        <v>28170.34</v>
      </c>
      <c r="I166" s="2">
        <v>22000</v>
      </c>
      <c r="K166" s="2">
        <v>22000</v>
      </c>
      <c r="L166" s="9"/>
      <c r="M166" s="2">
        <v>22000</v>
      </c>
      <c r="N166" s="9"/>
      <c r="O166" s="2">
        <v>0</v>
      </c>
      <c r="P166" s="9"/>
      <c r="Q166" s="2">
        <f t="shared" si="6"/>
        <v>22000</v>
      </c>
    </row>
    <row r="167" spans="1:17" ht="11.85" hidden="1" customHeight="1" x14ac:dyDescent="0.2">
      <c r="A167" s="3" t="s">
        <v>132</v>
      </c>
      <c r="C167" s="2">
        <v>0</v>
      </c>
      <c r="E167" s="2">
        <v>0</v>
      </c>
      <c r="G167" s="2">
        <v>0</v>
      </c>
      <c r="I167" s="2">
        <v>0</v>
      </c>
      <c r="K167" s="2">
        <v>0</v>
      </c>
      <c r="L167" s="9"/>
      <c r="M167" s="2">
        <v>0</v>
      </c>
      <c r="N167" s="9"/>
      <c r="O167" s="2">
        <v>0</v>
      </c>
      <c r="P167" s="9"/>
      <c r="Q167" s="2">
        <f t="shared" si="6"/>
        <v>0</v>
      </c>
    </row>
    <row r="168" spans="1:17" ht="11.85" customHeight="1" x14ac:dyDescent="0.2">
      <c r="A168" s="3" t="s">
        <v>133</v>
      </c>
      <c r="C168" s="2">
        <v>1050</v>
      </c>
      <c r="E168" s="2">
        <v>1075</v>
      </c>
      <c r="G168" s="2">
        <v>0</v>
      </c>
      <c r="I168" s="2">
        <v>1000</v>
      </c>
      <c r="K168" s="2">
        <v>1000</v>
      </c>
      <c r="L168" s="9"/>
      <c r="M168" s="2">
        <v>1000</v>
      </c>
      <c r="N168" s="9"/>
      <c r="O168" s="2">
        <v>0</v>
      </c>
      <c r="P168" s="9"/>
      <c r="Q168" s="2">
        <f t="shared" si="6"/>
        <v>1000</v>
      </c>
    </row>
    <row r="169" spans="1:17" ht="11.85" customHeight="1" x14ac:dyDescent="0.2">
      <c r="A169" s="3" t="s">
        <v>134</v>
      </c>
      <c r="C169" s="2">
        <v>0</v>
      </c>
      <c r="E169" s="2">
        <v>0</v>
      </c>
      <c r="G169" s="2">
        <v>1050</v>
      </c>
      <c r="I169" s="2">
        <v>0</v>
      </c>
      <c r="K169" s="2">
        <v>0</v>
      </c>
      <c r="L169" s="9"/>
      <c r="M169" s="2">
        <v>0</v>
      </c>
      <c r="N169" s="9"/>
      <c r="O169" s="2">
        <v>0</v>
      </c>
      <c r="P169" s="9"/>
      <c r="Q169" s="2">
        <f t="shared" si="6"/>
        <v>0</v>
      </c>
    </row>
    <row r="170" spans="1:17" ht="11.85" hidden="1" customHeight="1" x14ac:dyDescent="0.2">
      <c r="A170" s="3" t="s">
        <v>135</v>
      </c>
      <c r="C170" s="2">
        <v>0</v>
      </c>
      <c r="E170" s="2">
        <v>0</v>
      </c>
      <c r="G170" s="2">
        <v>0</v>
      </c>
      <c r="I170" s="2">
        <v>0</v>
      </c>
      <c r="K170" s="2">
        <v>0</v>
      </c>
      <c r="L170" s="9"/>
      <c r="M170" s="2">
        <v>0</v>
      </c>
      <c r="N170" s="9"/>
      <c r="O170" s="2">
        <v>0</v>
      </c>
      <c r="P170" s="9"/>
      <c r="Q170" s="2">
        <f t="shared" si="6"/>
        <v>0</v>
      </c>
    </row>
    <row r="171" spans="1:17" ht="11.85" hidden="1" customHeight="1" x14ac:dyDescent="0.2">
      <c r="A171" s="3" t="s">
        <v>136</v>
      </c>
      <c r="C171" s="2">
        <v>0</v>
      </c>
      <c r="E171" s="2">
        <v>0</v>
      </c>
      <c r="G171" s="2">
        <v>0</v>
      </c>
      <c r="I171" s="2">
        <v>0</v>
      </c>
      <c r="K171" s="2">
        <v>0</v>
      </c>
      <c r="L171" s="9"/>
      <c r="M171" s="2">
        <v>0</v>
      </c>
      <c r="N171" s="9"/>
      <c r="O171" s="2">
        <v>0</v>
      </c>
      <c r="P171" s="9"/>
      <c r="Q171" s="2">
        <f t="shared" si="6"/>
        <v>0</v>
      </c>
    </row>
    <row r="172" spans="1:17" ht="11.85" customHeight="1" x14ac:dyDescent="0.2">
      <c r="A172" s="3" t="s">
        <v>137</v>
      </c>
      <c r="C172" s="2">
        <v>1800</v>
      </c>
      <c r="E172" s="2">
        <v>1800</v>
      </c>
      <c r="G172" s="2">
        <v>1886</v>
      </c>
      <c r="I172" s="2">
        <v>0</v>
      </c>
      <c r="K172" s="2">
        <v>0</v>
      </c>
      <c r="L172" s="9"/>
      <c r="M172" s="2">
        <v>900</v>
      </c>
      <c r="N172" s="9"/>
      <c r="O172" s="2">
        <v>0</v>
      </c>
      <c r="P172" s="9"/>
      <c r="Q172" s="2">
        <f t="shared" si="6"/>
        <v>900</v>
      </c>
    </row>
    <row r="173" spans="1:17" ht="11.85" customHeight="1" x14ac:dyDescent="0.2">
      <c r="A173" s="3" t="s">
        <v>138</v>
      </c>
      <c r="C173" s="2">
        <v>4700</v>
      </c>
      <c r="E173" s="2">
        <v>2725</v>
      </c>
      <c r="G173" s="2">
        <v>0</v>
      </c>
      <c r="I173" s="2">
        <v>0</v>
      </c>
      <c r="K173" s="2">
        <v>0</v>
      </c>
      <c r="L173" s="9"/>
      <c r="M173" s="2">
        <v>0</v>
      </c>
      <c r="N173" s="9"/>
      <c r="O173" s="2">
        <v>0</v>
      </c>
      <c r="P173" s="9"/>
      <c r="Q173" s="2">
        <f>M173+O173</f>
        <v>0</v>
      </c>
    </row>
    <row r="174" spans="1:17" ht="11.85" hidden="1" customHeight="1" x14ac:dyDescent="0.2">
      <c r="A174" s="3" t="s">
        <v>139</v>
      </c>
      <c r="C174" s="2">
        <v>0</v>
      </c>
      <c r="E174" s="2">
        <v>0</v>
      </c>
      <c r="G174" s="2">
        <v>0</v>
      </c>
      <c r="I174" s="2">
        <v>0</v>
      </c>
      <c r="K174" s="2">
        <v>0</v>
      </c>
      <c r="L174" s="9"/>
      <c r="M174" s="2">
        <v>0</v>
      </c>
      <c r="N174" s="9"/>
      <c r="O174" s="2">
        <v>0</v>
      </c>
      <c r="P174" s="9"/>
      <c r="Q174" s="2">
        <f>M174+O174</f>
        <v>0</v>
      </c>
    </row>
    <row r="175" spans="1:17" ht="11.85" customHeight="1" x14ac:dyDescent="0.2">
      <c r="A175" s="3" t="s">
        <v>140</v>
      </c>
      <c r="C175" s="2">
        <v>0</v>
      </c>
      <c r="E175" s="2">
        <v>0</v>
      </c>
      <c r="G175" s="2">
        <v>8655.67</v>
      </c>
      <c r="I175" s="2">
        <v>0</v>
      </c>
      <c r="K175" s="2">
        <v>0</v>
      </c>
      <c r="L175" s="9"/>
      <c r="M175" s="2">
        <v>12200</v>
      </c>
      <c r="N175" s="9"/>
      <c r="O175" s="2">
        <v>0</v>
      </c>
      <c r="P175" s="9"/>
      <c r="Q175" s="2">
        <f>M175+O175</f>
        <v>12200</v>
      </c>
    </row>
    <row r="176" spans="1:17" ht="11.85" customHeight="1" x14ac:dyDescent="0.2">
      <c r="A176" s="3" t="s">
        <v>141</v>
      </c>
      <c r="C176" s="12">
        <v>0</v>
      </c>
      <c r="E176" s="12">
        <v>0</v>
      </c>
      <c r="G176" s="12">
        <v>51.79</v>
      </c>
      <c r="I176" s="12">
        <v>0</v>
      </c>
      <c r="K176" s="12">
        <v>0</v>
      </c>
      <c r="L176" s="9"/>
      <c r="M176" s="12">
        <v>0</v>
      </c>
      <c r="N176" s="9"/>
      <c r="O176" s="12">
        <v>0</v>
      </c>
      <c r="P176" s="9"/>
      <c r="Q176" s="12">
        <f>M176+O176</f>
        <v>0</v>
      </c>
    </row>
    <row r="177" spans="1:23" ht="11.85" hidden="1" customHeight="1" x14ac:dyDescent="0.2">
      <c r="A177" s="3" t="s">
        <v>142</v>
      </c>
      <c r="C177" s="2">
        <v>0</v>
      </c>
      <c r="E177" s="2">
        <v>0</v>
      </c>
      <c r="G177" s="2">
        <v>0</v>
      </c>
      <c r="I177" s="2">
        <v>0</v>
      </c>
      <c r="K177" s="2">
        <v>0</v>
      </c>
      <c r="L177" s="9"/>
      <c r="M177" s="2">
        <v>0</v>
      </c>
      <c r="N177" s="9"/>
      <c r="O177" s="2">
        <v>0</v>
      </c>
      <c r="P177" s="9"/>
      <c r="Q177" s="2">
        <f t="shared" si="6"/>
        <v>0</v>
      </c>
    </row>
    <row r="178" spans="1:23" ht="11.85" hidden="1" customHeight="1" x14ac:dyDescent="0.2">
      <c r="A178" s="3" t="s">
        <v>143</v>
      </c>
      <c r="C178" s="12">
        <v>0</v>
      </c>
      <c r="E178" s="12">
        <v>0</v>
      </c>
      <c r="G178" s="12">
        <v>0</v>
      </c>
      <c r="I178" s="12">
        <v>0</v>
      </c>
      <c r="K178" s="12">
        <v>0</v>
      </c>
      <c r="L178" s="9"/>
      <c r="M178" s="12">
        <v>0</v>
      </c>
      <c r="N178" s="9"/>
      <c r="O178" s="12">
        <v>0</v>
      </c>
      <c r="P178" s="9"/>
      <c r="Q178" s="12">
        <f t="shared" si="6"/>
        <v>0</v>
      </c>
    </row>
    <row r="179" spans="1:23" ht="11.85" customHeight="1" x14ac:dyDescent="0.2">
      <c r="A179" s="3" t="s">
        <v>144</v>
      </c>
      <c r="C179" s="2">
        <f>SUM(C156:C178)</f>
        <v>232055.94</v>
      </c>
      <c r="E179" s="2">
        <f>SUM(E156:E178)</f>
        <v>240017.68</v>
      </c>
      <c r="G179" s="2">
        <f>SUM(G156:G178)</f>
        <v>270688.37</v>
      </c>
      <c r="I179" s="2">
        <f>SUM(I156:I178)</f>
        <v>218300</v>
      </c>
      <c r="K179" s="2">
        <f>SUM(K156:K178)</f>
        <v>218300</v>
      </c>
      <c r="M179" s="2">
        <f>SUM(M156:M178)</f>
        <v>249400</v>
      </c>
      <c r="O179" s="2">
        <f>SUM(O156:O178)</f>
        <v>0</v>
      </c>
      <c r="Q179" s="2">
        <f>SUM(Q156:Q178)</f>
        <v>249400</v>
      </c>
      <c r="T179" s="14"/>
    </row>
    <row r="180" spans="1:23" ht="11.85" customHeight="1" x14ac:dyDescent="0.2">
      <c r="L180" s="9"/>
      <c r="N180" s="9"/>
      <c r="P180" s="9"/>
    </row>
    <row r="181" spans="1:23" ht="11.85" customHeight="1" x14ac:dyDescent="0.2">
      <c r="A181" s="10" t="s">
        <v>145</v>
      </c>
      <c r="L181" s="9"/>
      <c r="N181" s="9"/>
      <c r="P181" s="9"/>
    </row>
    <row r="182" spans="1:23" ht="11.85" customHeight="1" x14ac:dyDescent="0.2">
      <c r="A182" s="3" t="s">
        <v>146</v>
      </c>
      <c r="C182" s="2">
        <v>0</v>
      </c>
      <c r="E182" s="2">
        <v>0</v>
      </c>
      <c r="G182" s="2">
        <v>0</v>
      </c>
      <c r="I182" s="2">
        <v>0</v>
      </c>
      <c r="K182" s="2">
        <v>0</v>
      </c>
      <c r="L182" s="9"/>
      <c r="M182" s="2">
        <v>0</v>
      </c>
      <c r="N182" s="9"/>
      <c r="O182" s="2">
        <v>0</v>
      </c>
      <c r="P182" s="9"/>
      <c r="Q182" s="2">
        <f t="shared" ref="Q182:Q189" si="7">M182+O182</f>
        <v>0</v>
      </c>
      <c r="U182" s="9"/>
    </row>
    <row r="183" spans="1:23" ht="11.85" customHeight="1" x14ac:dyDescent="0.2">
      <c r="A183" s="3" t="s">
        <v>147</v>
      </c>
      <c r="C183" s="2">
        <v>16200</v>
      </c>
      <c r="E183" s="2">
        <v>16200</v>
      </c>
      <c r="G183" s="2">
        <v>16200</v>
      </c>
      <c r="I183" s="2">
        <v>16200</v>
      </c>
      <c r="K183" s="2">
        <v>16200</v>
      </c>
      <c r="L183" s="9"/>
      <c r="M183" s="2">
        <v>16200</v>
      </c>
      <c r="N183" s="9"/>
      <c r="O183" s="2">
        <v>0</v>
      </c>
      <c r="P183" s="9"/>
      <c r="Q183" s="2">
        <f>M183+O183</f>
        <v>16200</v>
      </c>
      <c r="U183" s="9"/>
    </row>
    <row r="184" spans="1:23" s="19" customFormat="1" ht="11.85" hidden="1" customHeight="1" x14ac:dyDescent="0.2">
      <c r="A184" s="19" t="s">
        <v>99</v>
      </c>
      <c r="C184" s="18">
        <v>0</v>
      </c>
      <c r="D184" s="18"/>
      <c r="E184" s="18">
        <v>0</v>
      </c>
      <c r="F184" s="18"/>
      <c r="G184" s="18">
        <v>0</v>
      </c>
      <c r="H184" s="18"/>
      <c r="I184" s="18">
        <v>0</v>
      </c>
      <c r="J184" s="18"/>
      <c r="K184" s="18">
        <v>0</v>
      </c>
      <c r="L184" s="20"/>
      <c r="M184" s="18">
        <v>0</v>
      </c>
      <c r="N184" s="20"/>
      <c r="O184" s="18">
        <v>0</v>
      </c>
      <c r="P184" s="20"/>
      <c r="Q184" s="18">
        <f>M184+O184</f>
        <v>0</v>
      </c>
      <c r="R184" s="55"/>
      <c r="S184" s="18"/>
      <c r="T184" s="21"/>
      <c r="U184" s="20"/>
    </row>
    <row r="185" spans="1:23" ht="11.85" customHeight="1" x14ac:dyDescent="0.2">
      <c r="A185" s="3" t="s">
        <v>148</v>
      </c>
      <c r="C185" s="2">
        <v>200</v>
      </c>
      <c r="E185" s="2">
        <v>100</v>
      </c>
      <c r="G185" s="2">
        <v>200</v>
      </c>
      <c r="I185" s="2">
        <v>100</v>
      </c>
      <c r="K185" s="2">
        <v>100</v>
      </c>
      <c r="L185" s="9"/>
      <c r="M185" s="2">
        <v>100</v>
      </c>
      <c r="N185" s="9"/>
      <c r="O185" s="2">
        <v>0</v>
      </c>
      <c r="P185" s="9"/>
      <c r="Q185" s="2">
        <f t="shared" si="7"/>
        <v>100</v>
      </c>
      <c r="U185" s="9"/>
    </row>
    <row r="186" spans="1:23" ht="11.85" customHeight="1" x14ac:dyDescent="0.2">
      <c r="A186" s="3" t="s">
        <v>149</v>
      </c>
      <c r="C186" s="2">
        <v>13439</v>
      </c>
      <c r="E186" s="2">
        <v>21929.87</v>
      </c>
      <c r="G186" s="2">
        <v>22369</v>
      </c>
      <c r="I186" s="2">
        <v>20000</v>
      </c>
      <c r="K186" s="2">
        <v>20000</v>
      </c>
      <c r="L186" s="9"/>
      <c r="M186" s="2">
        <v>25000</v>
      </c>
      <c r="N186" s="9"/>
      <c r="O186" s="2">
        <v>0</v>
      </c>
      <c r="P186" s="9"/>
      <c r="Q186" s="2">
        <f t="shared" si="7"/>
        <v>25000</v>
      </c>
      <c r="W186" s="9"/>
    </row>
    <row r="187" spans="1:23" ht="11.85" customHeight="1" x14ac:dyDescent="0.2">
      <c r="A187" s="3" t="s">
        <v>150</v>
      </c>
      <c r="C187" s="2">
        <v>13475</v>
      </c>
      <c r="E187" s="2">
        <v>13575</v>
      </c>
      <c r="G187" s="2">
        <v>13550</v>
      </c>
      <c r="I187" s="2">
        <v>10000</v>
      </c>
      <c r="K187" s="2">
        <v>10000</v>
      </c>
      <c r="L187" s="9"/>
      <c r="M187" s="2">
        <v>10000</v>
      </c>
      <c r="N187" s="9"/>
      <c r="O187" s="2">
        <v>0</v>
      </c>
      <c r="P187" s="9"/>
      <c r="Q187" s="2">
        <f t="shared" si="7"/>
        <v>10000</v>
      </c>
    </row>
    <row r="188" spans="1:23" ht="11.85" customHeight="1" x14ac:dyDescent="0.2">
      <c r="A188" s="3" t="s">
        <v>151</v>
      </c>
      <c r="C188" s="12">
        <v>12625</v>
      </c>
      <c r="E188" s="12">
        <v>9910</v>
      </c>
      <c r="G188" s="12">
        <v>12115</v>
      </c>
      <c r="I188" s="12">
        <v>10000</v>
      </c>
      <c r="K188" s="12">
        <v>10000</v>
      </c>
      <c r="L188" s="9"/>
      <c r="M188" s="12">
        <v>10000</v>
      </c>
      <c r="N188" s="9"/>
      <c r="O188" s="12">
        <v>0</v>
      </c>
      <c r="P188" s="9"/>
      <c r="Q188" s="12">
        <f t="shared" si="7"/>
        <v>10000</v>
      </c>
    </row>
    <row r="189" spans="1:23" ht="11.85" hidden="1" customHeight="1" x14ac:dyDescent="0.2">
      <c r="A189" s="3" t="s">
        <v>152</v>
      </c>
      <c r="C189" s="12">
        <v>0</v>
      </c>
      <c r="E189" s="12">
        <v>0</v>
      </c>
      <c r="G189" s="12">
        <v>0</v>
      </c>
      <c r="I189" s="12">
        <v>0</v>
      </c>
      <c r="K189" s="12">
        <v>0</v>
      </c>
      <c r="L189" s="9"/>
      <c r="M189" s="12">
        <v>0</v>
      </c>
      <c r="N189" s="9"/>
      <c r="O189" s="12">
        <v>0</v>
      </c>
      <c r="P189" s="9"/>
      <c r="Q189" s="12">
        <f t="shared" si="7"/>
        <v>0</v>
      </c>
    </row>
    <row r="190" spans="1:23" ht="11.85" customHeight="1" x14ac:dyDescent="0.2">
      <c r="A190" s="3" t="s">
        <v>153</v>
      </c>
      <c r="C190" s="2">
        <f>SUM(C182:C189)</f>
        <v>55939</v>
      </c>
      <c r="E190" s="2">
        <f>SUM(E182:E189)</f>
        <v>61714.869999999995</v>
      </c>
      <c r="G190" s="2">
        <f>SUM(G182:G189)</f>
        <v>64434</v>
      </c>
      <c r="I190" s="2">
        <f>SUM(I182:I189)</f>
        <v>56300</v>
      </c>
      <c r="K190" s="2">
        <f>SUM(K182:K189)</f>
        <v>56300</v>
      </c>
      <c r="L190" s="9"/>
      <c r="M190" s="2">
        <f>SUM(M182:M189)</f>
        <v>61300</v>
      </c>
      <c r="N190" s="9"/>
      <c r="O190" s="2">
        <f>SUM(O182:O189)</f>
        <v>0</v>
      </c>
      <c r="P190" s="9"/>
      <c r="Q190" s="2">
        <f>SUM(Q182:Q189)</f>
        <v>61300</v>
      </c>
      <c r="T190" s="14"/>
    </row>
    <row r="191" spans="1:23" ht="11.85" customHeight="1" x14ac:dyDescent="0.2">
      <c r="L191" s="9"/>
      <c r="N191" s="9"/>
      <c r="P191" s="9"/>
    </row>
    <row r="192" spans="1:23" ht="11.85" customHeight="1" x14ac:dyDescent="0.2">
      <c r="A192" s="10" t="s">
        <v>154</v>
      </c>
      <c r="L192" s="9"/>
      <c r="N192" s="9"/>
      <c r="P192" s="9"/>
    </row>
    <row r="193" spans="1:31" ht="11.85" customHeight="1" x14ac:dyDescent="0.2">
      <c r="A193" s="3" t="s">
        <v>155</v>
      </c>
      <c r="C193" s="2">
        <v>55952.31</v>
      </c>
      <c r="E193" s="2">
        <v>258768.08</v>
      </c>
      <c r="G193" s="2">
        <v>298388.77</v>
      </c>
      <c r="I193" s="2">
        <v>230000</v>
      </c>
      <c r="K193" s="2">
        <v>230000</v>
      </c>
      <c r="L193" s="9"/>
      <c r="M193" s="2">
        <v>344000</v>
      </c>
      <c r="N193" s="9"/>
      <c r="O193" s="2">
        <v>0</v>
      </c>
      <c r="P193" s="9"/>
      <c r="Q193" s="2">
        <f t="shared" ref="Q193:Q200" si="8">M193+O193</f>
        <v>344000</v>
      </c>
      <c r="U193" s="9"/>
    </row>
    <row r="194" spans="1:31" ht="11.85" customHeight="1" x14ac:dyDescent="0.2">
      <c r="A194" s="3" t="s">
        <v>156</v>
      </c>
      <c r="C194" s="2">
        <v>479.81</v>
      </c>
      <c r="E194" s="2">
        <v>1774.47</v>
      </c>
      <c r="G194" s="2">
        <v>2466.09</v>
      </c>
      <c r="I194" s="2">
        <v>500</v>
      </c>
      <c r="K194" s="2">
        <v>500</v>
      </c>
      <c r="L194" s="9"/>
      <c r="M194" s="2">
        <v>500</v>
      </c>
      <c r="N194" s="9"/>
      <c r="O194" s="2">
        <v>0</v>
      </c>
      <c r="P194" s="9"/>
      <c r="Q194" s="2">
        <f t="shared" si="8"/>
        <v>500</v>
      </c>
      <c r="V194" s="9"/>
    </row>
    <row r="195" spans="1:31" ht="11.85" hidden="1" customHeight="1" x14ac:dyDescent="0.2">
      <c r="A195" s="3" t="s">
        <v>157</v>
      </c>
      <c r="I195" s="2">
        <v>0</v>
      </c>
      <c r="K195" s="2">
        <v>0</v>
      </c>
      <c r="L195" s="9"/>
      <c r="M195" s="2">
        <v>0</v>
      </c>
      <c r="N195" s="9"/>
      <c r="O195" s="2">
        <v>0</v>
      </c>
      <c r="P195" s="9"/>
      <c r="Q195" s="2">
        <f t="shared" si="8"/>
        <v>0</v>
      </c>
    </row>
    <row r="196" spans="1:31" ht="11.85" customHeight="1" x14ac:dyDescent="0.2">
      <c r="A196" s="3" t="s">
        <v>158</v>
      </c>
      <c r="C196" s="2">
        <v>55.19</v>
      </c>
      <c r="E196" s="2">
        <v>0</v>
      </c>
      <c r="G196" s="2">
        <v>0</v>
      </c>
      <c r="I196" s="2">
        <v>0</v>
      </c>
      <c r="K196" s="2">
        <v>0</v>
      </c>
      <c r="L196" s="9"/>
      <c r="M196" s="2">
        <v>0</v>
      </c>
      <c r="N196" s="9"/>
      <c r="O196" s="2">
        <v>0</v>
      </c>
      <c r="P196" s="9"/>
      <c r="Q196" s="2">
        <f t="shared" si="8"/>
        <v>0</v>
      </c>
    </row>
    <row r="197" spans="1:31" ht="11.85" hidden="1" customHeight="1" x14ac:dyDescent="0.2">
      <c r="A197" s="3" t="s">
        <v>159</v>
      </c>
      <c r="C197" s="2">
        <v>0</v>
      </c>
      <c r="E197" s="2">
        <v>0</v>
      </c>
      <c r="G197" s="2">
        <v>0</v>
      </c>
      <c r="I197" s="2">
        <v>0</v>
      </c>
      <c r="K197" s="2">
        <v>0</v>
      </c>
      <c r="L197" s="9"/>
      <c r="M197" s="2">
        <v>0</v>
      </c>
      <c r="N197" s="9"/>
      <c r="O197" s="2">
        <v>0</v>
      </c>
      <c r="P197" s="9"/>
      <c r="Q197" s="2">
        <f t="shared" si="8"/>
        <v>0</v>
      </c>
      <c r="AA197" s="9"/>
    </row>
    <row r="198" spans="1:31" ht="11.85" customHeight="1" x14ac:dyDescent="0.2">
      <c r="A198" s="3" t="s">
        <v>160</v>
      </c>
      <c r="C198" s="12">
        <v>1299.6600000000001</v>
      </c>
      <c r="E198" s="12">
        <v>0</v>
      </c>
      <c r="G198" s="12">
        <v>0</v>
      </c>
      <c r="I198" s="12">
        <v>0</v>
      </c>
      <c r="K198" s="12">
        <v>0</v>
      </c>
      <c r="L198" s="9"/>
      <c r="M198" s="12">
        <v>0</v>
      </c>
      <c r="N198" s="9"/>
      <c r="O198" s="12">
        <v>0</v>
      </c>
      <c r="P198" s="9"/>
      <c r="Q198" s="12">
        <f t="shared" si="8"/>
        <v>0</v>
      </c>
      <c r="AE198" s="9"/>
    </row>
    <row r="199" spans="1:31" ht="11.85" hidden="1" customHeight="1" x14ac:dyDescent="0.2">
      <c r="A199" s="3" t="s">
        <v>161</v>
      </c>
      <c r="C199" s="12">
        <v>0</v>
      </c>
      <c r="E199" s="12">
        <v>0</v>
      </c>
      <c r="G199" s="12">
        <v>0</v>
      </c>
      <c r="I199" s="12">
        <v>0</v>
      </c>
      <c r="K199" s="12">
        <v>0</v>
      </c>
      <c r="L199" s="9"/>
      <c r="M199" s="12">
        <v>0</v>
      </c>
      <c r="N199" s="9"/>
      <c r="O199" s="12">
        <v>0</v>
      </c>
      <c r="P199" s="9"/>
      <c r="Q199" s="12">
        <f t="shared" si="8"/>
        <v>0</v>
      </c>
    </row>
    <row r="200" spans="1:31" ht="11.85" hidden="1" customHeight="1" x14ac:dyDescent="0.2">
      <c r="A200" s="3" t="s">
        <v>162</v>
      </c>
      <c r="C200" s="12">
        <v>0</v>
      </c>
      <c r="E200" s="12">
        <v>0</v>
      </c>
      <c r="G200" s="12">
        <v>0</v>
      </c>
      <c r="I200" s="12">
        <v>0</v>
      </c>
      <c r="K200" s="12">
        <v>0</v>
      </c>
      <c r="L200" s="9"/>
      <c r="M200" s="12">
        <v>0</v>
      </c>
      <c r="N200" s="9"/>
      <c r="O200" s="12">
        <v>0</v>
      </c>
      <c r="P200" s="9"/>
      <c r="Q200" s="12">
        <f t="shared" si="8"/>
        <v>0</v>
      </c>
    </row>
    <row r="201" spans="1:31" ht="11.85" customHeight="1" x14ac:dyDescent="0.2">
      <c r="A201" s="3" t="s">
        <v>163</v>
      </c>
      <c r="C201" s="2">
        <f>SUM(C193:C200)</f>
        <v>57786.97</v>
      </c>
      <c r="E201" s="2">
        <f>SUM(E193:E200)</f>
        <v>260542.55</v>
      </c>
      <c r="G201" s="2">
        <f>SUM(G193:G200)</f>
        <v>300854.86000000004</v>
      </c>
      <c r="I201" s="2">
        <f>SUM(I193:I200)</f>
        <v>230500</v>
      </c>
      <c r="K201" s="2">
        <f>SUM(K193:K200)</f>
        <v>230500</v>
      </c>
      <c r="L201" s="9"/>
      <c r="M201" s="2">
        <f>SUM(M193:M200)</f>
        <v>344500</v>
      </c>
      <c r="N201" s="9"/>
      <c r="O201" s="2">
        <f>SUM(O193:O200)</f>
        <v>0</v>
      </c>
      <c r="P201" s="9"/>
      <c r="Q201" s="2">
        <f>SUM(Q193:Q200)</f>
        <v>344500</v>
      </c>
      <c r="T201" s="14"/>
    </row>
    <row r="202" spans="1:31" ht="11.25" customHeight="1" x14ac:dyDescent="0.2"/>
    <row r="203" spans="1:31" ht="11.25" customHeight="1" x14ac:dyDescent="0.2"/>
    <row r="204" spans="1:31" ht="11.25" customHeight="1" x14ac:dyDescent="0.2"/>
    <row r="205" spans="1:31" ht="11.25" customHeight="1" x14ac:dyDescent="0.2"/>
    <row r="206" spans="1:31" ht="11.25" customHeight="1" x14ac:dyDescent="0.2"/>
    <row r="207" spans="1:31" ht="11.25" customHeight="1" x14ac:dyDescent="0.2"/>
    <row r="208" spans="1:31" ht="11.25" customHeight="1" x14ac:dyDescent="0.2"/>
    <row r="209" spans="1:31" ht="11.25" customHeight="1" x14ac:dyDescent="0.2"/>
    <row r="210" spans="1:31" ht="11.25" customHeight="1" x14ac:dyDescent="0.2"/>
    <row r="211" spans="1:31" ht="11.25" customHeight="1" x14ac:dyDescent="0.2"/>
    <row r="212" spans="1:31" ht="11.85" customHeight="1" x14ac:dyDescent="0.2">
      <c r="A212" s="1"/>
      <c r="B212" s="1"/>
      <c r="E212" s="2" t="str">
        <f>$E$1</f>
        <v>CITY OF BRADY</v>
      </c>
    </row>
    <row r="213" spans="1:31" ht="11.85" customHeight="1" x14ac:dyDescent="0.2">
      <c r="E213" s="2" t="str">
        <f>$E$2</f>
        <v>BUDGET  REPORT</v>
      </c>
    </row>
    <row r="214" spans="1:31" ht="11.85" customHeight="1" x14ac:dyDescent="0.2">
      <c r="E214" s="2" t="str">
        <f>$E$3</f>
        <v>FISCAL YEAR 2025 - 2026</v>
      </c>
    </row>
    <row r="215" spans="1:31" ht="11.85" customHeight="1" x14ac:dyDescent="0.2">
      <c r="A215" s="3" t="s">
        <v>3</v>
      </c>
    </row>
    <row r="216" spans="1:31" ht="11.85" customHeight="1" x14ac:dyDescent="0.2"/>
    <row r="217" spans="1:31" ht="11.85" customHeight="1" x14ac:dyDescent="0.2">
      <c r="I217" s="49" t="str">
        <f>+I6</f>
        <v>(----- 2024-2025------)</v>
      </c>
      <c r="J217" s="49"/>
      <c r="K217" s="49"/>
      <c r="L217" s="6"/>
      <c r="M217" s="50" t="str">
        <f>$M$6</f>
        <v>2025-2026</v>
      </c>
      <c r="N217" s="50"/>
      <c r="O217" s="50"/>
      <c r="P217" s="50"/>
      <c r="Q217" s="50"/>
    </row>
    <row r="218" spans="1:31" ht="11.85" customHeight="1" x14ac:dyDescent="0.2">
      <c r="C218" s="5" t="str">
        <f>$C$7</f>
        <v>2021-2022</v>
      </c>
      <c r="D218" s="5"/>
      <c r="E218" s="5" t="str">
        <f>$E$7</f>
        <v>2022-2023</v>
      </c>
      <c r="F218" s="5"/>
      <c r="G218" s="5" t="str">
        <f>$G$7</f>
        <v>2023-2024</v>
      </c>
      <c r="H218" s="5"/>
      <c r="I218" s="5" t="s">
        <v>9</v>
      </c>
      <c r="J218" s="5"/>
      <c r="K218" s="5" t="str">
        <f>+$K$7</f>
        <v>PROJECTED</v>
      </c>
      <c r="L218" s="6"/>
      <c r="M218" s="5" t="str">
        <f>$M$7</f>
        <v>2025-2026</v>
      </c>
      <c r="N218" s="6"/>
      <c r="O218" s="5" t="str">
        <f>$O$7</f>
        <v>2025-2026</v>
      </c>
      <c r="P218" s="6"/>
      <c r="Q218" s="5" t="str">
        <f>$Q$7</f>
        <v>APPROVED</v>
      </c>
    </row>
    <row r="219" spans="1:31" ht="11.85" customHeight="1" x14ac:dyDescent="0.2">
      <c r="A219" s="7"/>
      <c r="C219" s="8" t="s">
        <v>12</v>
      </c>
      <c r="D219" s="5"/>
      <c r="E219" s="8" t="s">
        <v>12</v>
      </c>
      <c r="F219" s="5"/>
      <c r="G219" s="8" t="s">
        <v>12</v>
      </c>
      <c r="H219" s="5"/>
      <c r="I219" s="8" t="s">
        <v>13</v>
      </c>
      <c r="J219" s="5"/>
      <c r="K219" s="8" t="s">
        <v>13</v>
      </c>
      <c r="L219" s="6"/>
      <c r="M219" s="8" t="str">
        <f>$M$8</f>
        <v>BASE</v>
      </c>
      <c r="N219" s="6"/>
      <c r="O219" s="8" t="str">
        <f>$O$8</f>
        <v>SUPPLEMENTAL</v>
      </c>
      <c r="P219" s="6"/>
      <c r="Q219" s="8" t="str">
        <f>$Q$8</f>
        <v>BUDGET</v>
      </c>
    </row>
    <row r="220" spans="1:31" ht="11.85" customHeight="1" x14ac:dyDescent="0.2">
      <c r="L220" s="9"/>
      <c r="N220" s="9"/>
      <c r="P220" s="9"/>
    </row>
    <row r="221" spans="1:31" ht="11.85" customHeight="1" x14ac:dyDescent="0.2">
      <c r="A221" s="10" t="s">
        <v>164</v>
      </c>
      <c r="L221" s="9"/>
      <c r="N221" s="9"/>
      <c r="P221" s="9"/>
    </row>
    <row r="222" spans="1:31" ht="11.85" hidden="1" customHeight="1" x14ac:dyDescent="0.2">
      <c r="A222" s="3" t="s">
        <v>165</v>
      </c>
      <c r="C222" s="2">
        <v>0</v>
      </c>
      <c r="E222" s="2">
        <v>0</v>
      </c>
      <c r="G222" s="2">
        <v>0</v>
      </c>
      <c r="I222" s="2">
        <v>0</v>
      </c>
      <c r="K222" s="2">
        <v>0</v>
      </c>
      <c r="L222" s="9"/>
      <c r="M222" s="2">
        <v>0</v>
      </c>
      <c r="N222" s="9"/>
      <c r="O222" s="2">
        <v>0</v>
      </c>
      <c r="P222" s="9"/>
      <c r="Q222" s="2">
        <f t="shared" ref="Q222:Q229" si="9">M222+O222</f>
        <v>0</v>
      </c>
    </row>
    <row r="223" spans="1:31" ht="11.85" hidden="1" customHeight="1" x14ac:dyDescent="0.2">
      <c r="A223" s="3" t="s">
        <v>166</v>
      </c>
      <c r="C223" s="2">
        <v>0</v>
      </c>
      <c r="E223" s="2">
        <v>0</v>
      </c>
      <c r="G223" s="2">
        <v>0</v>
      </c>
      <c r="I223" s="2">
        <v>0</v>
      </c>
      <c r="K223" s="2">
        <v>0</v>
      </c>
      <c r="L223" s="9"/>
      <c r="M223" s="2">
        <v>0</v>
      </c>
      <c r="N223" s="9"/>
      <c r="O223" s="2">
        <v>0</v>
      </c>
      <c r="P223" s="9"/>
      <c r="Q223" s="2">
        <f t="shared" si="9"/>
        <v>0</v>
      </c>
    </row>
    <row r="224" spans="1:31" ht="11.85" customHeight="1" x14ac:dyDescent="0.2">
      <c r="A224" s="3" t="s">
        <v>167</v>
      </c>
      <c r="C224" s="2">
        <v>0</v>
      </c>
      <c r="E224" s="2">
        <v>0</v>
      </c>
      <c r="G224" s="2">
        <v>0</v>
      </c>
      <c r="I224" s="2">
        <v>0</v>
      </c>
      <c r="K224" s="2">
        <v>0</v>
      </c>
      <c r="L224" s="9"/>
      <c r="M224" s="2">
        <v>0</v>
      </c>
      <c r="N224" s="9"/>
      <c r="O224" s="2">
        <v>0</v>
      </c>
      <c r="P224" s="9"/>
      <c r="Q224" s="2">
        <f t="shared" si="9"/>
        <v>0</v>
      </c>
      <c r="AE224" s="9"/>
    </row>
    <row r="225" spans="1:31" ht="11.85" customHeight="1" x14ac:dyDescent="0.2">
      <c r="A225" s="3" t="s">
        <v>168</v>
      </c>
      <c r="C225" s="2">
        <v>2681.4</v>
      </c>
      <c r="E225" s="2">
        <v>2681.4</v>
      </c>
      <c r="G225" s="2">
        <v>2681.4</v>
      </c>
      <c r="I225" s="2">
        <v>2680</v>
      </c>
      <c r="K225" s="2">
        <v>2680</v>
      </c>
      <c r="L225" s="9"/>
      <c r="M225" s="2">
        <v>2680</v>
      </c>
      <c r="N225" s="9"/>
      <c r="O225" s="2">
        <v>0</v>
      </c>
      <c r="P225" s="9"/>
      <c r="Q225" s="2">
        <f t="shared" si="9"/>
        <v>2680</v>
      </c>
      <c r="AE225" s="9"/>
    </row>
    <row r="226" spans="1:31" ht="9" customHeight="1" x14ac:dyDescent="0.2">
      <c r="L226" s="9"/>
      <c r="N226" s="9"/>
      <c r="P226" s="9"/>
    </row>
    <row r="227" spans="1:31" ht="11.85" customHeight="1" x14ac:dyDescent="0.2">
      <c r="A227" s="3" t="s">
        <v>169</v>
      </c>
      <c r="C227" s="2">
        <v>660.17</v>
      </c>
      <c r="D227" s="9"/>
      <c r="E227" s="2">
        <v>-140</v>
      </c>
      <c r="F227" s="9"/>
      <c r="G227" s="2">
        <v>274.43</v>
      </c>
      <c r="H227" s="9"/>
      <c r="I227" s="9">
        <v>0</v>
      </c>
      <c r="J227" s="9"/>
      <c r="K227" s="9">
        <v>0</v>
      </c>
      <c r="L227" s="9"/>
      <c r="M227" s="2">
        <v>0</v>
      </c>
      <c r="N227" s="9"/>
      <c r="O227" s="2">
        <v>0</v>
      </c>
      <c r="P227" s="9"/>
      <c r="Q227" s="2">
        <f t="shared" si="9"/>
        <v>0</v>
      </c>
    </row>
    <row r="228" spans="1:31" ht="11.85" customHeight="1" x14ac:dyDescent="0.2">
      <c r="A228" s="3" t="s">
        <v>170</v>
      </c>
      <c r="C228" s="2">
        <v>0</v>
      </c>
      <c r="D228" s="9"/>
      <c r="E228" s="2">
        <v>0</v>
      </c>
      <c r="F228" s="9"/>
      <c r="G228" s="2">
        <v>0</v>
      </c>
      <c r="H228" s="9"/>
      <c r="I228" s="9">
        <v>0</v>
      </c>
      <c r="J228" s="9"/>
      <c r="K228" s="9">
        <v>0</v>
      </c>
      <c r="L228" s="9"/>
      <c r="M228" s="2">
        <v>0</v>
      </c>
      <c r="N228" s="9"/>
      <c r="O228" s="2">
        <v>0</v>
      </c>
      <c r="P228" s="9"/>
      <c r="Q228" s="2">
        <f t="shared" si="9"/>
        <v>0</v>
      </c>
    </row>
    <row r="229" spans="1:31" ht="11.85" customHeight="1" x14ac:dyDescent="0.2">
      <c r="A229" s="3" t="s">
        <v>171</v>
      </c>
      <c r="C229" s="2">
        <v>0</v>
      </c>
      <c r="D229" s="9"/>
      <c r="E229" s="2">
        <v>0</v>
      </c>
      <c r="F229" s="9"/>
      <c r="G229" s="2">
        <v>0</v>
      </c>
      <c r="H229" s="9"/>
      <c r="I229" s="9">
        <v>0</v>
      </c>
      <c r="J229" s="9"/>
      <c r="K229" s="9">
        <v>0</v>
      </c>
      <c r="L229" s="9"/>
      <c r="M229" s="2">
        <v>0</v>
      </c>
      <c r="N229" s="9"/>
      <c r="O229" s="2">
        <v>0</v>
      </c>
      <c r="P229" s="9"/>
      <c r="Q229" s="2">
        <f t="shared" si="9"/>
        <v>0</v>
      </c>
    </row>
    <row r="230" spans="1:31" ht="9" customHeight="1" x14ac:dyDescent="0.2">
      <c r="D230" s="9"/>
      <c r="F230" s="9"/>
      <c r="H230" s="9"/>
      <c r="I230" s="9"/>
      <c r="J230" s="9"/>
      <c r="K230" s="9"/>
      <c r="L230" s="9"/>
      <c r="N230" s="9"/>
      <c r="P230" s="9"/>
    </row>
    <row r="231" spans="1:31" ht="11.85" customHeight="1" x14ac:dyDescent="0.2">
      <c r="A231" s="3" t="s">
        <v>172</v>
      </c>
      <c r="C231" s="2">
        <v>-45</v>
      </c>
      <c r="D231" s="9"/>
      <c r="E231" s="2">
        <v>3.85</v>
      </c>
      <c r="F231" s="9"/>
      <c r="G231" s="2">
        <v>0.78</v>
      </c>
      <c r="H231" s="9"/>
      <c r="I231" s="9">
        <v>0</v>
      </c>
      <c r="J231" s="9"/>
      <c r="K231" s="9">
        <v>0</v>
      </c>
      <c r="L231" s="9"/>
      <c r="M231" s="2">
        <v>0</v>
      </c>
      <c r="N231" s="9"/>
      <c r="O231" s="2">
        <v>0</v>
      </c>
      <c r="P231" s="9"/>
      <c r="Q231" s="2">
        <f>M231+O231</f>
        <v>0</v>
      </c>
      <c r="X231" s="9"/>
    </row>
    <row r="232" spans="1:31" ht="11.85" customHeight="1" x14ac:dyDescent="0.2">
      <c r="A232" s="3" t="s">
        <v>173</v>
      </c>
      <c r="C232" s="2">
        <v>63.24</v>
      </c>
      <c r="D232" s="9"/>
      <c r="E232" s="2">
        <v>135.4</v>
      </c>
      <c r="F232" s="9"/>
      <c r="G232" s="2">
        <v>31.22</v>
      </c>
      <c r="H232" s="9"/>
      <c r="I232" s="9">
        <v>0</v>
      </c>
      <c r="J232" s="9"/>
      <c r="K232" s="9">
        <v>0</v>
      </c>
      <c r="L232" s="9"/>
      <c r="M232" s="2">
        <v>0</v>
      </c>
      <c r="N232" s="9"/>
      <c r="O232" s="2">
        <v>0</v>
      </c>
      <c r="P232" s="9"/>
      <c r="Q232" s="2">
        <f>M232+O232</f>
        <v>0</v>
      </c>
      <c r="Y232" s="9"/>
    </row>
    <row r="233" spans="1:31" ht="11.85" customHeight="1" x14ac:dyDescent="0.2">
      <c r="A233" s="3" t="s">
        <v>174</v>
      </c>
      <c r="C233" s="2">
        <v>0</v>
      </c>
      <c r="D233" s="9"/>
      <c r="E233" s="2">
        <v>0</v>
      </c>
      <c r="F233" s="9"/>
      <c r="G233" s="2">
        <v>0</v>
      </c>
      <c r="H233" s="9"/>
      <c r="I233" s="9">
        <v>0</v>
      </c>
      <c r="J233" s="9"/>
      <c r="K233" s="9">
        <v>0</v>
      </c>
      <c r="L233" s="9"/>
      <c r="M233" s="2">
        <v>0</v>
      </c>
      <c r="N233" s="9"/>
      <c r="O233" s="2">
        <v>0</v>
      </c>
      <c r="P233" s="9"/>
      <c r="Q233" s="2">
        <f>M233+O233</f>
        <v>0</v>
      </c>
    </row>
    <row r="234" spans="1:31" ht="11.85" customHeight="1" x14ac:dyDescent="0.2">
      <c r="A234" s="3" t="s">
        <v>175</v>
      </c>
      <c r="C234" s="2">
        <v>-47.51</v>
      </c>
      <c r="D234" s="9"/>
      <c r="E234" s="2">
        <v>6</v>
      </c>
      <c r="F234" s="9"/>
      <c r="G234" s="2">
        <v>-20</v>
      </c>
      <c r="I234" s="2">
        <v>0</v>
      </c>
      <c r="K234" s="2">
        <v>0</v>
      </c>
      <c r="L234" s="9"/>
      <c r="M234" s="2">
        <v>0</v>
      </c>
      <c r="N234" s="9"/>
      <c r="O234" s="2">
        <v>0</v>
      </c>
      <c r="P234" s="9"/>
      <c r="Q234" s="2">
        <f>M234+O234</f>
        <v>0</v>
      </c>
    </row>
    <row r="235" spans="1:31" ht="11.85" customHeight="1" x14ac:dyDescent="0.2">
      <c r="A235" s="3" t="s">
        <v>176</v>
      </c>
      <c r="C235" s="2">
        <v>0</v>
      </c>
      <c r="D235" s="9"/>
      <c r="E235" s="2">
        <v>0</v>
      </c>
      <c r="F235" s="9"/>
      <c r="G235" s="2">
        <v>0</v>
      </c>
      <c r="I235" s="2">
        <v>0</v>
      </c>
      <c r="K235" s="2">
        <v>0</v>
      </c>
      <c r="L235" s="9"/>
      <c r="M235" s="2">
        <v>0</v>
      </c>
      <c r="N235" s="9"/>
      <c r="O235" s="2">
        <v>0</v>
      </c>
      <c r="P235" s="9"/>
      <c r="Q235" s="2">
        <f>M235+O235</f>
        <v>0</v>
      </c>
    </row>
    <row r="236" spans="1:31" ht="9" customHeight="1" x14ac:dyDescent="0.2">
      <c r="L236" s="9"/>
      <c r="N236" s="9"/>
      <c r="P236" s="9"/>
    </row>
    <row r="237" spans="1:31" ht="11.85" customHeight="1" x14ac:dyDescent="0.2">
      <c r="A237" s="3" t="s">
        <v>177</v>
      </c>
      <c r="C237" s="2">
        <v>0</v>
      </c>
      <c r="E237" s="2">
        <v>0</v>
      </c>
      <c r="G237" s="2">
        <v>3560</v>
      </c>
      <c r="I237" s="2">
        <v>0</v>
      </c>
      <c r="K237" s="2">
        <v>0</v>
      </c>
      <c r="L237" s="9"/>
      <c r="M237" s="2">
        <v>0</v>
      </c>
      <c r="N237" s="9"/>
      <c r="O237" s="2">
        <v>0</v>
      </c>
      <c r="P237" s="9"/>
      <c r="Q237" s="2">
        <v>0</v>
      </c>
      <c r="V237" s="9"/>
    </row>
    <row r="238" spans="1:31" ht="11.85" customHeight="1" x14ac:dyDescent="0.2">
      <c r="A238" s="3" t="s">
        <v>178</v>
      </c>
      <c r="C238" s="2">
        <v>0</v>
      </c>
      <c r="E238" s="2">
        <v>0</v>
      </c>
      <c r="G238" s="2">
        <v>0</v>
      </c>
      <c r="I238" s="2">
        <v>0</v>
      </c>
      <c r="K238" s="2">
        <v>0</v>
      </c>
      <c r="L238" s="9"/>
      <c r="M238" s="2">
        <v>0</v>
      </c>
      <c r="N238" s="9"/>
      <c r="O238" s="2">
        <v>0</v>
      </c>
      <c r="P238" s="9"/>
      <c r="Q238" s="2">
        <v>0</v>
      </c>
      <c r="V238" s="9"/>
    </row>
    <row r="239" spans="1:31" ht="11.85" customHeight="1" x14ac:dyDescent="0.2">
      <c r="A239" s="3" t="s">
        <v>179</v>
      </c>
      <c r="C239" s="2">
        <v>0</v>
      </c>
      <c r="E239" s="2">
        <v>0</v>
      </c>
      <c r="G239" s="2">
        <v>0</v>
      </c>
      <c r="I239" s="2">
        <v>0</v>
      </c>
      <c r="K239" s="2">
        <v>0</v>
      </c>
      <c r="L239" s="9"/>
      <c r="M239" s="2">
        <v>0</v>
      </c>
      <c r="N239" s="9"/>
      <c r="O239" s="2">
        <v>0</v>
      </c>
      <c r="P239" s="9"/>
      <c r="Q239" s="2">
        <f t="shared" ref="Q239:Q246" si="10">M239+O239</f>
        <v>0</v>
      </c>
      <c r="W239" s="9"/>
    </row>
    <row r="240" spans="1:31" ht="11.85" customHeight="1" x14ac:dyDescent="0.2">
      <c r="A240" s="3" t="s">
        <v>180</v>
      </c>
      <c r="C240" s="2">
        <v>0</v>
      </c>
      <c r="E240" s="2">
        <v>17500</v>
      </c>
      <c r="G240" s="2">
        <f>2027.04+1.5</f>
        <v>2028.54</v>
      </c>
      <c r="I240" s="2">
        <v>0</v>
      </c>
      <c r="K240" s="2">
        <v>0</v>
      </c>
      <c r="L240" s="9"/>
      <c r="M240" s="2">
        <v>0</v>
      </c>
      <c r="N240" s="9"/>
      <c r="O240" s="2">
        <v>0</v>
      </c>
      <c r="P240" s="9"/>
      <c r="Q240" s="2">
        <f t="shared" si="10"/>
        <v>0</v>
      </c>
      <c r="X240" s="9"/>
    </row>
    <row r="241" spans="1:29" ht="11.85" customHeight="1" x14ac:dyDescent="0.2">
      <c r="A241" s="3" t="s">
        <v>181</v>
      </c>
      <c r="C241" s="2">
        <v>0</v>
      </c>
      <c r="E241" s="2">
        <v>0</v>
      </c>
      <c r="G241" s="2">
        <v>250</v>
      </c>
      <c r="I241" s="2">
        <v>0</v>
      </c>
      <c r="K241" s="2">
        <v>0</v>
      </c>
      <c r="L241" s="9"/>
      <c r="M241" s="2">
        <v>0</v>
      </c>
      <c r="N241" s="9"/>
      <c r="O241" s="2">
        <v>0</v>
      </c>
      <c r="P241" s="9"/>
      <c r="Q241" s="2">
        <f t="shared" si="10"/>
        <v>0</v>
      </c>
      <c r="X241" s="9"/>
    </row>
    <row r="242" spans="1:29" ht="11.85" customHeight="1" x14ac:dyDescent="0.2">
      <c r="A242" s="3" t="s">
        <v>182</v>
      </c>
      <c r="C242" s="2">
        <v>100</v>
      </c>
      <c r="E242" s="2">
        <v>0</v>
      </c>
      <c r="G242" s="2">
        <v>0</v>
      </c>
      <c r="I242" s="2">
        <v>0</v>
      </c>
      <c r="K242" s="2">
        <v>0</v>
      </c>
      <c r="L242" s="9"/>
      <c r="M242" s="2">
        <v>0</v>
      </c>
      <c r="N242" s="9"/>
      <c r="O242" s="2">
        <v>0</v>
      </c>
      <c r="P242" s="9"/>
      <c r="Q242" s="2">
        <f t="shared" si="10"/>
        <v>0</v>
      </c>
    </row>
    <row r="243" spans="1:29" ht="11.85" customHeight="1" x14ac:dyDescent="0.2">
      <c r="A243" s="3" t="s">
        <v>183</v>
      </c>
      <c r="C243" s="2">
        <v>300</v>
      </c>
      <c r="E243" s="2">
        <v>150.47</v>
      </c>
      <c r="G243" s="2">
        <v>470</v>
      </c>
      <c r="I243" s="2">
        <v>0</v>
      </c>
      <c r="K243" s="2">
        <v>0</v>
      </c>
      <c r="L243" s="9"/>
      <c r="M243" s="2">
        <v>0</v>
      </c>
      <c r="N243" s="9"/>
      <c r="O243" s="2">
        <v>0</v>
      </c>
      <c r="P243" s="9"/>
      <c r="Q243" s="2">
        <f t="shared" si="10"/>
        <v>0</v>
      </c>
    </row>
    <row r="244" spans="1:29" ht="11.85" customHeight="1" x14ac:dyDescent="0.2">
      <c r="A244" s="3" t="s">
        <v>184</v>
      </c>
      <c r="C244" s="2">
        <v>0</v>
      </c>
      <c r="E244" s="2">
        <v>0</v>
      </c>
      <c r="G244" s="2">
        <v>0</v>
      </c>
      <c r="I244" s="2">
        <v>0</v>
      </c>
      <c r="K244" s="2">
        <v>0</v>
      </c>
      <c r="L244" s="9"/>
      <c r="M244" s="2">
        <v>0</v>
      </c>
      <c r="N244" s="9"/>
      <c r="O244" s="2">
        <v>0</v>
      </c>
      <c r="P244" s="9"/>
      <c r="Q244" s="2">
        <f t="shared" si="10"/>
        <v>0</v>
      </c>
    </row>
    <row r="245" spans="1:29" ht="11.85" customHeight="1" x14ac:dyDescent="0.2">
      <c r="A245" s="3" t="s">
        <v>185</v>
      </c>
      <c r="C245" s="2">
        <v>0</v>
      </c>
      <c r="E245" s="2">
        <v>0</v>
      </c>
      <c r="G245" s="2">
        <v>0</v>
      </c>
      <c r="I245" s="2">
        <v>0</v>
      </c>
      <c r="K245" s="2">
        <v>0</v>
      </c>
      <c r="L245" s="9"/>
      <c r="M245" s="2">
        <v>0</v>
      </c>
      <c r="N245" s="9"/>
      <c r="O245" s="2">
        <v>0</v>
      </c>
      <c r="P245" s="9"/>
      <c r="Q245" s="2">
        <f t="shared" si="10"/>
        <v>0</v>
      </c>
    </row>
    <row r="246" spans="1:29" ht="11.85" hidden="1" customHeight="1" x14ac:dyDescent="0.2">
      <c r="A246" s="3" t="s">
        <v>186</v>
      </c>
      <c r="C246" s="2">
        <v>0</v>
      </c>
      <c r="E246" s="2">
        <v>0</v>
      </c>
      <c r="G246" s="2">
        <v>0</v>
      </c>
      <c r="I246" s="2">
        <v>0</v>
      </c>
      <c r="K246" s="2">
        <v>0</v>
      </c>
      <c r="L246" s="9"/>
      <c r="M246" s="2">
        <v>0</v>
      </c>
      <c r="N246" s="9"/>
      <c r="O246" s="2">
        <v>0</v>
      </c>
      <c r="P246" s="9"/>
      <c r="Q246" s="2">
        <f t="shared" si="10"/>
        <v>0</v>
      </c>
    </row>
    <row r="247" spans="1:29" ht="9" customHeight="1" x14ac:dyDescent="0.2">
      <c r="L247" s="9"/>
      <c r="N247" s="9"/>
      <c r="P247" s="9"/>
    </row>
    <row r="248" spans="1:29" ht="11.85" customHeight="1" x14ac:dyDescent="0.2">
      <c r="A248" s="3" t="s">
        <v>187</v>
      </c>
      <c r="C248" s="2">
        <v>1359.44</v>
      </c>
      <c r="E248" s="2">
        <v>382.36</v>
      </c>
      <c r="G248" s="2">
        <v>269.12</v>
      </c>
      <c r="I248" s="2">
        <v>0</v>
      </c>
      <c r="K248" s="2">
        <v>0</v>
      </c>
      <c r="L248" s="9"/>
      <c r="M248" s="2">
        <v>0</v>
      </c>
      <c r="N248" s="9"/>
      <c r="O248" s="2">
        <v>0</v>
      </c>
      <c r="P248" s="9"/>
      <c r="Q248" s="2">
        <f t="shared" ref="Q248:Q267" si="11">M248+O248</f>
        <v>0</v>
      </c>
      <c r="U248" s="9"/>
    </row>
    <row r="249" spans="1:29" ht="11.85" customHeight="1" x14ac:dyDescent="0.2">
      <c r="A249" s="3" t="s">
        <v>188</v>
      </c>
      <c r="C249" s="2">
        <v>30089.95</v>
      </c>
      <c r="E249" s="2">
        <v>0</v>
      </c>
      <c r="G249" s="2">
        <v>669.97</v>
      </c>
      <c r="I249" s="2">
        <v>0</v>
      </c>
      <c r="K249" s="2">
        <v>0</v>
      </c>
      <c r="L249" s="9"/>
      <c r="M249" s="2">
        <v>0</v>
      </c>
      <c r="N249" s="9"/>
      <c r="O249" s="2">
        <v>0</v>
      </c>
      <c r="P249" s="9"/>
      <c r="Q249" s="2">
        <f t="shared" si="11"/>
        <v>0</v>
      </c>
      <c r="V249" s="9"/>
    </row>
    <row r="250" spans="1:29" ht="11.85" customHeight="1" x14ac:dyDescent="0.2">
      <c r="A250" s="3" t="s">
        <v>189</v>
      </c>
      <c r="C250" s="2">
        <v>4707</v>
      </c>
      <c r="E250" s="2">
        <v>16.760000000000002</v>
      </c>
      <c r="G250" s="2">
        <v>304</v>
      </c>
      <c r="I250" s="2">
        <v>0</v>
      </c>
      <c r="K250" s="2">
        <v>0</v>
      </c>
      <c r="L250" s="9"/>
      <c r="M250" s="2">
        <v>0</v>
      </c>
      <c r="N250" s="9"/>
      <c r="O250" s="2">
        <v>0</v>
      </c>
      <c r="P250" s="9"/>
      <c r="Q250" s="2">
        <f t="shared" si="11"/>
        <v>0</v>
      </c>
      <c r="W250" s="9"/>
    </row>
    <row r="251" spans="1:29" ht="11.85" customHeight="1" x14ac:dyDescent="0.2">
      <c r="A251" s="3" t="s">
        <v>190</v>
      </c>
      <c r="C251" s="2">
        <v>0</v>
      </c>
      <c r="E251" s="2">
        <v>518.16</v>
      </c>
      <c r="G251" s="2">
        <v>0</v>
      </c>
      <c r="I251" s="2">
        <v>0</v>
      </c>
      <c r="K251" s="2">
        <v>0</v>
      </c>
      <c r="L251" s="9"/>
      <c r="M251" s="2">
        <v>0</v>
      </c>
      <c r="N251" s="9"/>
      <c r="O251" s="2">
        <v>0</v>
      </c>
      <c r="P251" s="9"/>
      <c r="Q251" s="2">
        <f t="shared" si="11"/>
        <v>0</v>
      </c>
    </row>
    <row r="252" spans="1:29" ht="11.85" customHeight="1" x14ac:dyDescent="0.2">
      <c r="A252" s="3" t="s">
        <v>191</v>
      </c>
      <c r="C252" s="2">
        <v>0</v>
      </c>
      <c r="E252" s="2">
        <v>520.57000000000005</v>
      </c>
      <c r="G252" s="2">
        <v>80</v>
      </c>
      <c r="I252" s="2">
        <v>0</v>
      </c>
      <c r="K252" s="2">
        <v>0</v>
      </c>
      <c r="L252" s="9"/>
      <c r="M252" s="2">
        <v>0</v>
      </c>
      <c r="N252" s="9"/>
      <c r="O252" s="2">
        <v>0</v>
      </c>
      <c r="P252" s="9"/>
      <c r="Q252" s="2">
        <f t="shared" si="11"/>
        <v>0</v>
      </c>
      <c r="X252" s="9"/>
    </row>
    <row r="253" spans="1:29" ht="11.85" customHeight="1" x14ac:dyDescent="0.2">
      <c r="A253" s="3" t="s">
        <v>192</v>
      </c>
      <c r="C253" s="2">
        <v>0</v>
      </c>
      <c r="E253" s="2">
        <v>0</v>
      </c>
      <c r="G253" s="2">
        <v>0</v>
      </c>
      <c r="I253" s="2">
        <v>0</v>
      </c>
      <c r="K253" s="2">
        <v>0</v>
      </c>
      <c r="L253" s="9"/>
      <c r="M253" s="2">
        <v>0</v>
      </c>
      <c r="N253" s="9"/>
      <c r="O253" s="2">
        <v>0</v>
      </c>
      <c r="P253" s="9"/>
      <c r="Q253" s="2">
        <f t="shared" si="11"/>
        <v>0</v>
      </c>
      <c r="Y253" s="9"/>
    </row>
    <row r="254" spans="1:29" ht="11.85" customHeight="1" x14ac:dyDescent="0.2">
      <c r="A254" s="3" t="s">
        <v>193</v>
      </c>
      <c r="C254" s="2">
        <v>0</v>
      </c>
      <c r="E254" s="2">
        <v>58.88</v>
      </c>
      <c r="G254" s="2">
        <v>1973.33</v>
      </c>
      <c r="I254" s="2">
        <v>0</v>
      </c>
      <c r="K254" s="2">
        <v>0</v>
      </c>
      <c r="L254" s="9"/>
      <c r="M254" s="2">
        <v>0</v>
      </c>
      <c r="N254" s="9"/>
      <c r="O254" s="2">
        <v>0</v>
      </c>
      <c r="P254" s="9"/>
      <c r="Q254" s="2">
        <f t="shared" si="11"/>
        <v>0</v>
      </c>
      <c r="Z254" s="9"/>
    </row>
    <row r="255" spans="1:29" ht="11.85" customHeight="1" x14ac:dyDescent="0.2">
      <c r="A255" s="3" t="s">
        <v>194</v>
      </c>
      <c r="C255" s="2">
        <v>44973.13</v>
      </c>
      <c r="E255" s="2">
        <v>59770.35</v>
      </c>
      <c r="G255" s="2">
        <v>51710.35</v>
      </c>
      <c r="I255" s="2">
        <v>46100</v>
      </c>
      <c r="K255" s="2">
        <v>46100</v>
      </c>
      <c r="L255" s="9"/>
      <c r="M255" s="2">
        <v>51200</v>
      </c>
      <c r="N255" s="9"/>
      <c r="O255" s="2">
        <v>0</v>
      </c>
      <c r="P255" s="9"/>
      <c r="Q255" s="2">
        <f t="shared" si="11"/>
        <v>51200</v>
      </c>
      <c r="AA255" s="9"/>
    </row>
    <row r="256" spans="1:29" ht="11.85" customHeight="1" x14ac:dyDescent="0.2">
      <c r="A256" s="3" t="s">
        <v>195</v>
      </c>
      <c r="C256" s="2">
        <v>0</v>
      </c>
      <c r="E256" s="2">
        <v>0</v>
      </c>
      <c r="G256" s="2">
        <v>0</v>
      </c>
      <c r="I256" s="2">
        <v>0</v>
      </c>
      <c r="K256" s="2">
        <v>0</v>
      </c>
      <c r="L256" s="9"/>
      <c r="M256" s="2">
        <v>0</v>
      </c>
      <c r="N256" s="9"/>
      <c r="O256" s="2">
        <v>0</v>
      </c>
      <c r="P256" s="9"/>
      <c r="Q256" s="2">
        <f t="shared" si="11"/>
        <v>0</v>
      </c>
      <c r="AC256" s="9"/>
    </row>
    <row r="257" spans="1:31" ht="11.85" customHeight="1" x14ac:dyDescent="0.2">
      <c r="A257" s="3" t="s">
        <v>196</v>
      </c>
      <c r="C257" s="2">
        <v>0</v>
      </c>
      <c r="E257" s="2">
        <v>0</v>
      </c>
      <c r="G257" s="2">
        <v>0</v>
      </c>
      <c r="I257" s="2">
        <v>0</v>
      </c>
      <c r="K257" s="2">
        <v>0</v>
      </c>
      <c r="L257" s="9"/>
      <c r="M257" s="2">
        <v>0</v>
      </c>
      <c r="N257" s="9"/>
      <c r="O257" s="2">
        <v>0</v>
      </c>
      <c r="P257" s="9"/>
      <c r="Q257" s="2">
        <f t="shared" si="11"/>
        <v>0</v>
      </c>
      <c r="AC257" s="9"/>
    </row>
    <row r="258" spans="1:31" ht="11.85" customHeight="1" x14ac:dyDescent="0.2">
      <c r="A258" s="3" t="s">
        <v>197</v>
      </c>
      <c r="C258" s="2">
        <v>6</v>
      </c>
      <c r="E258" s="2">
        <v>572</v>
      </c>
      <c r="G258" s="2">
        <v>2635.76</v>
      </c>
      <c r="I258" s="2">
        <v>0</v>
      </c>
      <c r="K258" s="2">
        <v>0</v>
      </c>
      <c r="L258" s="9"/>
      <c r="M258" s="2">
        <v>0</v>
      </c>
      <c r="N258" s="9"/>
      <c r="O258" s="2">
        <v>0</v>
      </c>
      <c r="P258" s="9"/>
      <c r="Q258" s="2">
        <f t="shared" si="11"/>
        <v>0</v>
      </c>
      <c r="AE258" s="9"/>
    </row>
    <row r="259" spans="1:31" ht="11.85" customHeight="1" x14ac:dyDescent="0.2">
      <c r="A259" s="3" t="s">
        <v>198</v>
      </c>
      <c r="C259" s="2">
        <v>0</v>
      </c>
      <c r="E259" s="2">
        <v>0</v>
      </c>
      <c r="G259" s="2">
        <v>0</v>
      </c>
      <c r="I259" s="2">
        <v>0</v>
      </c>
      <c r="K259" s="2">
        <v>0</v>
      </c>
      <c r="L259" s="9"/>
      <c r="M259" s="2">
        <v>0</v>
      </c>
      <c r="N259" s="9"/>
      <c r="O259" s="2">
        <v>0</v>
      </c>
      <c r="P259" s="9"/>
      <c r="Q259" s="2">
        <f t="shared" si="11"/>
        <v>0</v>
      </c>
      <c r="AE259" s="9"/>
    </row>
    <row r="260" spans="1:31" ht="11.85" customHeight="1" x14ac:dyDescent="0.2">
      <c r="A260" s="3" t="s">
        <v>199</v>
      </c>
      <c r="C260" s="2">
        <v>0</v>
      </c>
      <c r="E260" s="2">
        <v>0</v>
      </c>
      <c r="G260" s="2">
        <v>0</v>
      </c>
      <c r="I260" s="2">
        <v>0</v>
      </c>
      <c r="K260" s="2">
        <v>0</v>
      </c>
      <c r="L260" s="9"/>
      <c r="M260" s="2">
        <v>0</v>
      </c>
      <c r="N260" s="9"/>
      <c r="O260" s="2">
        <v>0</v>
      </c>
      <c r="P260" s="9"/>
      <c r="Q260" s="2">
        <f t="shared" si="11"/>
        <v>0</v>
      </c>
    </row>
    <row r="261" spans="1:31" ht="11.85" customHeight="1" x14ac:dyDescent="0.2">
      <c r="A261" s="3" t="s">
        <v>200</v>
      </c>
      <c r="C261" s="2">
        <v>0</v>
      </c>
      <c r="E261" s="2">
        <v>0</v>
      </c>
      <c r="G261" s="2">
        <v>0</v>
      </c>
      <c r="I261" s="2">
        <v>0</v>
      </c>
      <c r="K261" s="2">
        <v>0</v>
      </c>
      <c r="L261" s="9"/>
      <c r="M261" s="2">
        <v>0</v>
      </c>
      <c r="N261" s="9"/>
      <c r="O261" s="2">
        <v>0</v>
      </c>
      <c r="P261" s="9"/>
      <c r="Q261" s="2">
        <f t="shared" si="11"/>
        <v>0</v>
      </c>
    </row>
    <row r="262" spans="1:31" ht="11.85" customHeight="1" x14ac:dyDescent="0.2">
      <c r="A262" s="3" t="s">
        <v>201</v>
      </c>
      <c r="C262" s="2">
        <v>0</v>
      </c>
      <c r="E262" s="2">
        <v>0</v>
      </c>
      <c r="G262" s="2">
        <v>50</v>
      </c>
      <c r="I262" s="2">
        <v>0</v>
      </c>
      <c r="K262" s="2">
        <v>0</v>
      </c>
      <c r="L262" s="9"/>
      <c r="M262" s="2">
        <v>0</v>
      </c>
      <c r="N262" s="9"/>
      <c r="O262" s="2">
        <v>0</v>
      </c>
      <c r="P262" s="9"/>
      <c r="Q262" s="2">
        <f t="shared" si="11"/>
        <v>0</v>
      </c>
    </row>
    <row r="263" spans="1:31" ht="11.85" customHeight="1" x14ac:dyDescent="0.2">
      <c r="A263" s="3" t="s">
        <v>202</v>
      </c>
      <c r="C263" s="2">
        <v>620</v>
      </c>
      <c r="E263" s="2">
        <v>0</v>
      </c>
      <c r="G263" s="2">
        <v>0</v>
      </c>
      <c r="I263" s="2">
        <v>0</v>
      </c>
      <c r="K263" s="2">
        <v>0</v>
      </c>
      <c r="L263" s="9"/>
      <c r="M263" s="2">
        <v>0</v>
      </c>
      <c r="N263" s="9"/>
      <c r="O263" s="2">
        <v>0</v>
      </c>
      <c r="P263" s="9"/>
      <c r="Q263" s="2">
        <f t="shared" si="11"/>
        <v>0</v>
      </c>
    </row>
    <row r="264" spans="1:31" ht="11.85" customHeight="1" x14ac:dyDescent="0.2">
      <c r="A264" s="3" t="s">
        <v>203</v>
      </c>
      <c r="C264" s="2">
        <v>0</v>
      </c>
      <c r="E264" s="2">
        <v>0</v>
      </c>
      <c r="G264" s="2">
        <v>0</v>
      </c>
      <c r="I264" s="2">
        <v>0</v>
      </c>
      <c r="K264" s="2">
        <v>0</v>
      </c>
      <c r="L264" s="9"/>
      <c r="M264" s="2">
        <v>0</v>
      </c>
      <c r="N264" s="9"/>
      <c r="O264" s="2">
        <v>0</v>
      </c>
      <c r="P264" s="9"/>
      <c r="Q264" s="2">
        <f t="shared" si="11"/>
        <v>0</v>
      </c>
    </row>
    <row r="265" spans="1:31" ht="11.85" customHeight="1" x14ac:dyDescent="0.2">
      <c r="A265" s="3" t="s">
        <v>204</v>
      </c>
      <c r="C265" s="2">
        <v>0</v>
      </c>
      <c r="E265" s="2">
        <v>0</v>
      </c>
      <c r="G265" s="2">
        <v>0</v>
      </c>
      <c r="I265" s="2">
        <v>0</v>
      </c>
      <c r="K265" s="2">
        <v>0</v>
      </c>
      <c r="L265" s="9"/>
      <c r="M265" s="2">
        <v>0</v>
      </c>
      <c r="N265" s="9"/>
      <c r="O265" s="2">
        <v>0</v>
      </c>
      <c r="P265" s="9"/>
      <c r="Q265" s="2">
        <f t="shared" si="11"/>
        <v>0</v>
      </c>
    </row>
    <row r="266" spans="1:31" ht="11.85" customHeight="1" x14ac:dyDescent="0.2">
      <c r="A266" s="3" t="s">
        <v>205</v>
      </c>
      <c r="C266" s="2">
        <v>1621.68</v>
      </c>
      <c r="E266" s="2">
        <v>3476.88</v>
      </c>
      <c r="G266" s="2">
        <v>3066.76</v>
      </c>
      <c r="I266" s="2">
        <v>0</v>
      </c>
      <c r="K266" s="2">
        <v>0</v>
      </c>
      <c r="L266" s="9"/>
      <c r="M266" s="2">
        <v>0</v>
      </c>
      <c r="N266" s="9"/>
      <c r="O266" s="2">
        <v>0</v>
      </c>
      <c r="P266" s="9"/>
      <c r="Q266" s="2">
        <f t="shared" si="11"/>
        <v>0</v>
      </c>
    </row>
    <row r="267" spans="1:31" ht="11.85" customHeight="1" x14ac:dyDescent="0.2">
      <c r="A267" s="3" t="s">
        <v>206</v>
      </c>
      <c r="C267" s="2">
        <v>8283.68</v>
      </c>
      <c r="E267" s="2">
        <v>677.3</v>
      </c>
      <c r="G267" s="2">
        <v>1230</v>
      </c>
      <c r="I267" s="2">
        <v>0</v>
      </c>
      <c r="K267" s="2">
        <v>0</v>
      </c>
      <c r="L267" s="9"/>
      <c r="M267" s="2">
        <v>0</v>
      </c>
      <c r="N267" s="9"/>
      <c r="O267" s="2">
        <v>0</v>
      </c>
      <c r="P267" s="9"/>
      <c r="Q267" s="2">
        <f t="shared" si="11"/>
        <v>0</v>
      </c>
    </row>
    <row r="268" spans="1:31" ht="11.85" customHeight="1" x14ac:dyDescent="0.2">
      <c r="L268" s="9"/>
      <c r="N268" s="9"/>
      <c r="P268" s="9"/>
    </row>
    <row r="269" spans="1:31" ht="11.85" customHeight="1" x14ac:dyDescent="0.2">
      <c r="A269" s="3" t="s">
        <v>207</v>
      </c>
      <c r="C269" s="2">
        <v>0</v>
      </c>
      <c r="E269" s="2">
        <v>0</v>
      </c>
      <c r="G269" s="2">
        <v>0.27</v>
      </c>
      <c r="I269" s="2">
        <v>0</v>
      </c>
      <c r="K269" s="2">
        <v>0</v>
      </c>
      <c r="L269" s="9"/>
      <c r="M269" s="2">
        <v>0</v>
      </c>
      <c r="N269" s="9"/>
      <c r="O269" s="2">
        <v>0</v>
      </c>
      <c r="P269" s="9"/>
      <c r="Q269" s="18">
        <f t="shared" ref="Q269:Q277" si="12">M269+O269</f>
        <v>0</v>
      </c>
      <c r="V269" s="9"/>
    </row>
    <row r="270" spans="1:31" ht="11.85" customHeight="1" x14ac:dyDescent="0.2">
      <c r="A270" s="3" t="s">
        <v>208</v>
      </c>
      <c r="C270" s="2">
        <v>0</v>
      </c>
      <c r="E270" s="2">
        <v>0</v>
      </c>
      <c r="G270" s="2">
        <v>0</v>
      </c>
      <c r="I270" s="2">
        <v>0</v>
      </c>
      <c r="K270" s="2">
        <v>0</v>
      </c>
      <c r="L270" s="9"/>
      <c r="M270" s="2">
        <v>0</v>
      </c>
      <c r="N270" s="9"/>
      <c r="O270" s="2">
        <v>0</v>
      </c>
      <c r="P270" s="9"/>
      <c r="Q270" s="2">
        <f t="shared" si="12"/>
        <v>0</v>
      </c>
      <c r="W270" s="9"/>
    </row>
    <row r="271" spans="1:31" ht="11.85" customHeight="1" x14ac:dyDescent="0.2">
      <c r="A271" s="3" t="s">
        <v>209</v>
      </c>
      <c r="C271" s="2">
        <v>0</v>
      </c>
      <c r="E271" s="2">
        <v>780</v>
      </c>
      <c r="G271" s="2">
        <v>0</v>
      </c>
      <c r="I271" s="2">
        <v>0</v>
      </c>
      <c r="K271" s="2">
        <v>0</v>
      </c>
      <c r="L271" s="9"/>
      <c r="M271" s="2">
        <v>0</v>
      </c>
      <c r="N271" s="9"/>
      <c r="O271" s="2">
        <v>0</v>
      </c>
      <c r="P271" s="9"/>
      <c r="Q271" s="2">
        <f t="shared" si="12"/>
        <v>0</v>
      </c>
      <c r="X271" s="9"/>
    </row>
    <row r="272" spans="1:31" ht="11.85" customHeight="1" x14ac:dyDescent="0.2">
      <c r="A272" s="3" t="s">
        <v>210</v>
      </c>
      <c r="C272" s="2">
        <v>0</v>
      </c>
      <c r="E272" s="2">
        <v>0</v>
      </c>
      <c r="G272" s="2">
        <v>0</v>
      </c>
      <c r="I272" s="2">
        <v>0</v>
      </c>
      <c r="K272" s="2">
        <v>0</v>
      </c>
      <c r="L272" s="9"/>
      <c r="M272" s="2">
        <v>0</v>
      </c>
      <c r="N272" s="9"/>
      <c r="O272" s="2">
        <v>0</v>
      </c>
      <c r="P272" s="9"/>
      <c r="Q272" s="2">
        <f t="shared" si="12"/>
        <v>0</v>
      </c>
      <c r="Y272" s="9"/>
    </row>
    <row r="273" spans="1:25" ht="11.85" customHeight="1" x14ac:dyDescent="0.2">
      <c r="A273" s="3" t="s">
        <v>211</v>
      </c>
      <c r="C273" s="2">
        <v>0</v>
      </c>
      <c r="E273" s="2">
        <v>0</v>
      </c>
      <c r="G273" s="2">
        <v>0</v>
      </c>
      <c r="I273" s="2">
        <v>0</v>
      </c>
      <c r="K273" s="2">
        <v>0</v>
      </c>
      <c r="L273" s="9"/>
      <c r="M273" s="2">
        <v>0</v>
      </c>
      <c r="N273" s="9"/>
      <c r="O273" s="2">
        <v>0</v>
      </c>
      <c r="P273" s="9"/>
      <c r="Q273" s="2">
        <f t="shared" si="12"/>
        <v>0</v>
      </c>
    </row>
    <row r="274" spans="1:25" ht="11.85" customHeight="1" x14ac:dyDescent="0.2">
      <c r="A274" s="3" t="s">
        <v>212</v>
      </c>
      <c r="C274" s="2">
        <v>0</v>
      </c>
      <c r="E274" s="2">
        <v>0</v>
      </c>
      <c r="G274" s="2">
        <v>0</v>
      </c>
      <c r="L274" s="9"/>
      <c r="M274" s="2">
        <v>0</v>
      </c>
      <c r="N274" s="9"/>
      <c r="O274" s="2">
        <v>0</v>
      </c>
      <c r="P274" s="9"/>
      <c r="Q274" s="2">
        <f>M274+O274</f>
        <v>0</v>
      </c>
    </row>
    <row r="275" spans="1:25" ht="11.85" customHeight="1" x14ac:dyDescent="0.2">
      <c r="A275" s="3" t="s">
        <v>213</v>
      </c>
      <c r="C275" s="2">
        <v>0</v>
      </c>
      <c r="E275" s="2">
        <v>0</v>
      </c>
      <c r="G275" s="2">
        <v>0</v>
      </c>
      <c r="I275" s="2">
        <v>0</v>
      </c>
      <c r="K275" s="2">
        <v>0</v>
      </c>
      <c r="L275" s="9"/>
      <c r="M275" s="2">
        <v>0</v>
      </c>
      <c r="N275" s="9"/>
      <c r="O275" s="2">
        <v>0</v>
      </c>
      <c r="P275" s="9"/>
      <c r="Q275" s="2">
        <f t="shared" si="12"/>
        <v>0</v>
      </c>
    </row>
    <row r="276" spans="1:25" ht="11.85" customHeight="1" x14ac:dyDescent="0.2">
      <c r="A276" s="3" t="s">
        <v>214</v>
      </c>
      <c r="C276" s="2">
        <v>0</v>
      </c>
      <c r="E276" s="2">
        <v>283.58</v>
      </c>
      <c r="G276" s="2">
        <v>0</v>
      </c>
      <c r="I276" s="2">
        <v>0</v>
      </c>
      <c r="K276" s="2">
        <v>0</v>
      </c>
      <c r="L276" s="9"/>
      <c r="M276" s="2">
        <v>0</v>
      </c>
      <c r="N276" s="9"/>
      <c r="O276" s="2">
        <v>0</v>
      </c>
      <c r="P276" s="9"/>
      <c r="Q276" s="2">
        <f t="shared" si="12"/>
        <v>0</v>
      </c>
    </row>
    <row r="277" spans="1:25" ht="11.85" customHeight="1" x14ac:dyDescent="0.2">
      <c r="A277" s="3" t="s">
        <v>215</v>
      </c>
      <c r="C277" s="2">
        <v>0</v>
      </c>
      <c r="E277" s="2">
        <v>0</v>
      </c>
      <c r="G277" s="2">
        <v>0</v>
      </c>
      <c r="I277" s="2">
        <v>0</v>
      </c>
      <c r="K277" s="2">
        <v>0</v>
      </c>
      <c r="L277" s="9"/>
      <c r="M277" s="2">
        <v>0</v>
      </c>
      <c r="N277" s="9"/>
      <c r="O277" s="2">
        <v>0</v>
      </c>
      <c r="P277" s="9"/>
      <c r="Q277" s="2">
        <f t="shared" si="12"/>
        <v>0</v>
      </c>
    </row>
    <row r="278" spans="1:25" ht="9" customHeight="1" x14ac:dyDescent="0.2">
      <c r="L278" s="9"/>
      <c r="N278" s="9"/>
      <c r="P278" s="9"/>
    </row>
    <row r="279" spans="1:25" ht="11.85" hidden="1" customHeight="1" x14ac:dyDescent="0.2">
      <c r="A279" s="3" t="s">
        <v>216</v>
      </c>
      <c r="C279" s="2">
        <v>0</v>
      </c>
      <c r="E279" s="2">
        <v>0</v>
      </c>
      <c r="G279" s="2">
        <v>0</v>
      </c>
      <c r="I279" s="2">
        <v>0</v>
      </c>
      <c r="K279" s="2">
        <v>0</v>
      </c>
      <c r="L279" s="9"/>
      <c r="M279" s="2">
        <v>0</v>
      </c>
      <c r="N279" s="9"/>
      <c r="O279" s="2">
        <v>0</v>
      </c>
      <c r="P279" s="9"/>
      <c r="Q279" s="2">
        <f t="shared" ref="Q279:Q284" si="13">M279+O279</f>
        <v>0</v>
      </c>
      <c r="U279" s="9"/>
    </row>
    <row r="280" spans="1:25" ht="11.85" customHeight="1" x14ac:dyDescent="0.2">
      <c r="A280" s="3" t="s">
        <v>217</v>
      </c>
      <c r="C280" s="2">
        <v>129</v>
      </c>
      <c r="E280" s="2">
        <v>102</v>
      </c>
      <c r="G280" s="2">
        <v>90</v>
      </c>
      <c r="I280" s="2">
        <v>0</v>
      </c>
      <c r="K280" s="2">
        <v>0</v>
      </c>
      <c r="L280" s="9"/>
      <c r="M280" s="2">
        <v>0</v>
      </c>
      <c r="N280" s="9"/>
      <c r="O280" s="2">
        <v>0</v>
      </c>
      <c r="P280" s="9"/>
      <c r="Q280" s="2">
        <f t="shared" si="13"/>
        <v>0</v>
      </c>
      <c r="V280" s="9"/>
    </row>
    <row r="281" spans="1:25" ht="11.85" hidden="1" customHeight="1" x14ac:dyDescent="0.2">
      <c r="A281" s="3" t="s">
        <v>218</v>
      </c>
      <c r="C281" s="2">
        <v>0</v>
      </c>
      <c r="E281" s="2">
        <v>0</v>
      </c>
      <c r="G281" s="2">
        <v>0</v>
      </c>
      <c r="I281" s="2">
        <v>0</v>
      </c>
      <c r="K281" s="2">
        <v>0</v>
      </c>
      <c r="L281" s="9"/>
      <c r="M281" s="2">
        <v>0</v>
      </c>
      <c r="N281" s="9"/>
      <c r="O281" s="2">
        <v>0</v>
      </c>
      <c r="P281" s="9"/>
      <c r="Q281" s="2">
        <f t="shared" si="13"/>
        <v>0</v>
      </c>
      <c r="X281" s="9"/>
    </row>
    <row r="282" spans="1:25" ht="11.85" customHeight="1" x14ac:dyDescent="0.2">
      <c r="A282" s="3" t="s">
        <v>219</v>
      </c>
      <c r="C282" s="2">
        <v>850.99</v>
      </c>
      <c r="E282" s="2">
        <v>966</v>
      </c>
      <c r="G282" s="2">
        <v>624</v>
      </c>
      <c r="I282" s="2">
        <v>800</v>
      </c>
      <c r="K282" s="2">
        <v>800</v>
      </c>
      <c r="L282" s="9"/>
      <c r="M282" s="2">
        <v>700</v>
      </c>
      <c r="N282" s="9"/>
      <c r="O282" s="2">
        <v>0</v>
      </c>
      <c r="P282" s="9"/>
      <c r="Q282" s="2">
        <f t="shared" si="13"/>
        <v>700</v>
      </c>
      <c r="Y282" s="9"/>
    </row>
    <row r="283" spans="1:25" ht="11.85" customHeight="1" x14ac:dyDescent="0.2">
      <c r="A283" s="3" t="s">
        <v>220</v>
      </c>
      <c r="C283" s="2">
        <v>3041.59</v>
      </c>
      <c r="E283" s="2">
        <v>4162.59</v>
      </c>
      <c r="G283" s="2">
        <v>3228.15</v>
      </c>
      <c r="I283" s="2">
        <v>3400</v>
      </c>
      <c r="K283" s="2">
        <v>3400</v>
      </c>
      <c r="L283" s="9"/>
      <c r="M283" s="2">
        <v>3000</v>
      </c>
      <c r="N283" s="9"/>
      <c r="O283" s="2">
        <v>0</v>
      </c>
      <c r="P283" s="9"/>
      <c r="Q283" s="2">
        <f t="shared" si="13"/>
        <v>3000</v>
      </c>
    </row>
    <row r="284" spans="1:25" ht="11.85" hidden="1" customHeight="1" x14ac:dyDescent="0.2">
      <c r="A284" s="3" t="s">
        <v>221</v>
      </c>
      <c r="C284" s="2">
        <v>0</v>
      </c>
      <c r="E284" s="2">
        <v>0</v>
      </c>
      <c r="G284" s="2">
        <v>0</v>
      </c>
      <c r="I284" s="2">
        <v>0</v>
      </c>
      <c r="K284" s="2">
        <v>0</v>
      </c>
      <c r="L284" s="9"/>
      <c r="M284" s="2">
        <v>0</v>
      </c>
      <c r="N284" s="9"/>
      <c r="O284" s="2">
        <v>0</v>
      </c>
      <c r="P284" s="9"/>
      <c r="Q284" s="2">
        <f t="shared" si="13"/>
        <v>0</v>
      </c>
    </row>
    <row r="285" spans="1:25" ht="11.85" customHeight="1" x14ac:dyDescent="0.2">
      <c r="L285" s="9"/>
      <c r="N285" s="9"/>
      <c r="P285" s="9"/>
    </row>
    <row r="286" spans="1:25" ht="11.85" customHeight="1" x14ac:dyDescent="0.2">
      <c r="L286" s="9"/>
      <c r="N286" s="9"/>
      <c r="P286" s="9"/>
    </row>
    <row r="287" spans="1:25" ht="11.85" customHeight="1" x14ac:dyDescent="0.2">
      <c r="A287" s="1"/>
      <c r="B287" s="1"/>
      <c r="E287" s="2" t="str">
        <f>$E$1</f>
        <v>CITY OF BRADY</v>
      </c>
    </row>
    <row r="288" spans="1:25" ht="11.85" customHeight="1" x14ac:dyDescent="0.2">
      <c r="E288" s="2" t="str">
        <f>$E$2</f>
        <v>BUDGET  REPORT</v>
      </c>
    </row>
    <row r="289" spans="1:23" ht="11.85" customHeight="1" x14ac:dyDescent="0.2">
      <c r="E289" s="2" t="str">
        <f>$E$3</f>
        <v>FISCAL YEAR 2025 - 2026</v>
      </c>
    </row>
    <row r="290" spans="1:23" ht="11.85" customHeight="1" x14ac:dyDescent="0.2">
      <c r="A290" s="3" t="s">
        <v>3</v>
      </c>
    </row>
    <row r="291" spans="1:23" ht="11.85" customHeight="1" x14ac:dyDescent="0.2"/>
    <row r="292" spans="1:23" ht="11.85" customHeight="1" x14ac:dyDescent="0.2">
      <c r="I292" s="49" t="str">
        <f>+I6</f>
        <v>(----- 2024-2025------)</v>
      </c>
      <c r="J292" s="49"/>
      <c r="K292" s="49"/>
      <c r="L292" s="6"/>
      <c r="M292" s="50" t="str">
        <f>$M$6</f>
        <v>2025-2026</v>
      </c>
      <c r="N292" s="50"/>
      <c r="O292" s="50"/>
      <c r="P292" s="50"/>
      <c r="Q292" s="50"/>
    </row>
    <row r="293" spans="1:23" ht="11.85" customHeight="1" x14ac:dyDescent="0.2">
      <c r="C293" s="5" t="str">
        <f>$C$7</f>
        <v>2021-2022</v>
      </c>
      <c r="D293" s="5"/>
      <c r="E293" s="5" t="str">
        <f>$E$7</f>
        <v>2022-2023</v>
      </c>
      <c r="F293" s="5"/>
      <c r="G293" s="5" t="str">
        <f>$G$7</f>
        <v>2023-2024</v>
      </c>
      <c r="H293" s="5"/>
      <c r="I293" s="5" t="s">
        <v>9</v>
      </c>
      <c r="J293" s="5"/>
      <c r="K293" s="5" t="str">
        <f>+$K$7</f>
        <v>PROJECTED</v>
      </c>
      <c r="L293" s="6"/>
      <c r="M293" s="5" t="str">
        <f>$M$7</f>
        <v>2025-2026</v>
      </c>
      <c r="N293" s="6"/>
      <c r="O293" s="5" t="str">
        <f>$O$7</f>
        <v>2025-2026</v>
      </c>
      <c r="P293" s="6"/>
      <c r="Q293" s="5" t="str">
        <f>$Q$7</f>
        <v>APPROVED</v>
      </c>
    </row>
    <row r="294" spans="1:23" ht="11.85" customHeight="1" x14ac:dyDescent="0.2">
      <c r="A294" s="7"/>
      <c r="C294" s="8" t="s">
        <v>12</v>
      </c>
      <c r="D294" s="5"/>
      <c r="E294" s="8" t="s">
        <v>12</v>
      </c>
      <c r="F294" s="5"/>
      <c r="G294" s="8" t="s">
        <v>12</v>
      </c>
      <c r="H294" s="5"/>
      <c r="I294" s="8" t="s">
        <v>13</v>
      </c>
      <c r="J294" s="5"/>
      <c r="K294" s="8" t="s">
        <v>13</v>
      </c>
      <c r="L294" s="6"/>
      <c r="M294" s="8" t="str">
        <f>$M$8</f>
        <v>BASE</v>
      </c>
      <c r="N294" s="6"/>
      <c r="O294" s="8" t="str">
        <f>$O$8</f>
        <v>SUPPLEMENTAL</v>
      </c>
      <c r="P294" s="6"/>
      <c r="Q294" s="8" t="str">
        <f>$Q$8</f>
        <v>BUDGET</v>
      </c>
    </row>
    <row r="295" spans="1:23" ht="11.85" customHeight="1" x14ac:dyDescent="0.2">
      <c r="L295" s="9"/>
      <c r="N295" s="9"/>
      <c r="P295" s="9"/>
    </row>
    <row r="296" spans="1:23" ht="11.85" hidden="1" customHeight="1" x14ac:dyDescent="0.2">
      <c r="A296" s="3" t="s">
        <v>222</v>
      </c>
      <c r="C296" s="2">
        <v>0</v>
      </c>
      <c r="E296" s="2">
        <v>0</v>
      </c>
      <c r="G296" s="2">
        <v>0</v>
      </c>
      <c r="I296" s="2">
        <v>0</v>
      </c>
      <c r="K296" s="2">
        <v>0</v>
      </c>
      <c r="L296" s="9"/>
      <c r="M296" s="2">
        <v>0</v>
      </c>
      <c r="N296" s="9"/>
      <c r="O296" s="2">
        <v>0</v>
      </c>
      <c r="P296" s="9"/>
      <c r="Q296" s="2">
        <v>0</v>
      </c>
    </row>
    <row r="297" spans="1:23" ht="11.85" hidden="1" customHeight="1" x14ac:dyDescent="0.2">
      <c r="A297" s="3" t="s">
        <v>223</v>
      </c>
      <c r="C297" s="2">
        <v>0</v>
      </c>
      <c r="E297" s="2">
        <v>0</v>
      </c>
      <c r="I297" s="2">
        <v>0</v>
      </c>
      <c r="K297" s="2">
        <v>0</v>
      </c>
      <c r="L297" s="9"/>
      <c r="M297" s="2">
        <v>0</v>
      </c>
      <c r="N297" s="9"/>
      <c r="O297" s="2">
        <v>0</v>
      </c>
      <c r="P297" s="9"/>
      <c r="Q297" s="2">
        <f>M297+O297</f>
        <v>0</v>
      </c>
    </row>
    <row r="298" spans="1:23" ht="11.85" hidden="1" customHeight="1" x14ac:dyDescent="0.2">
      <c r="A298" s="3" t="s">
        <v>224</v>
      </c>
      <c r="C298" s="2">
        <v>0</v>
      </c>
      <c r="E298" s="2">
        <v>0</v>
      </c>
      <c r="I298" s="2">
        <v>0</v>
      </c>
      <c r="K298" s="2">
        <v>0</v>
      </c>
      <c r="L298" s="9"/>
      <c r="M298" s="2">
        <v>0</v>
      </c>
      <c r="N298" s="9"/>
      <c r="O298" s="2">
        <v>0</v>
      </c>
      <c r="P298" s="9"/>
      <c r="Q298" s="2">
        <f>M298+O298</f>
        <v>0</v>
      </c>
    </row>
    <row r="299" spans="1:23" ht="11.85" hidden="1" customHeight="1" x14ac:dyDescent="0.2">
      <c r="A299" s="3" t="s">
        <v>225</v>
      </c>
      <c r="C299" s="2">
        <v>0</v>
      </c>
      <c r="E299" s="2">
        <v>0</v>
      </c>
      <c r="I299" s="2">
        <v>0</v>
      </c>
      <c r="K299" s="2">
        <v>0</v>
      </c>
      <c r="L299" s="9"/>
      <c r="M299" s="2">
        <v>0</v>
      </c>
      <c r="N299" s="9"/>
      <c r="O299" s="2">
        <v>0</v>
      </c>
      <c r="P299" s="9"/>
      <c r="Q299" s="2">
        <v>0</v>
      </c>
    </row>
    <row r="300" spans="1:23" ht="11.85" hidden="1" customHeight="1" x14ac:dyDescent="0.2">
      <c r="A300" s="3" t="s">
        <v>226</v>
      </c>
      <c r="C300" s="2">
        <v>0</v>
      </c>
      <c r="E300" s="2">
        <v>0</v>
      </c>
      <c r="I300" s="2">
        <v>0</v>
      </c>
      <c r="K300" s="2">
        <v>0</v>
      </c>
      <c r="L300" s="9"/>
      <c r="M300" s="2">
        <v>0</v>
      </c>
      <c r="N300" s="9"/>
      <c r="O300" s="2">
        <v>0</v>
      </c>
      <c r="P300" s="9"/>
      <c r="Q300" s="2">
        <v>0</v>
      </c>
    </row>
    <row r="301" spans="1:23" ht="11.85" hidden="1" customHeight="1" x14ac:dyDescent="0.2">
      <c r="A301" s="3" t="s">
        <v>227</v>
      </c>
      <c r="C301" s="2">
        <v>0</v>
      </c>
      <c r="E301" s="2">
        <v>0</v>
      </c>
      <c r="I301" s="2">
        <v>0</v>
      </c>
      <c r="K301" s="2">
        <v>0</v>
      </c>
      <c r="L301" s="9"/>
      <c r="M301" s="2">
        <v>0</v>
      </c>
      <c r="N301" s="9"/>
      <c r="O301" s="2">
        <v>0</v>
      </c>
      <c r="P301" s="9"/>
      <c r="Q301" s="2">
        <v>0</v>
      </c>
    </row>
    <row r="302" spans="1:23" ht="11.85" hidden="1" customHeight="1" x14ac:dyDescent="0.2">
      <c r="A302" s="3" t="s">
        <v>228</v>
      </c>
      <c r="C302" s="2">
        <v>0</v>
      </c>
      <c r="E302" s="2">
        <v>0</v>
      </c>
      <c r="I302" s="2">
        <v>0</v>
      </c>
      <c r="K302" s="2">
        <v>0</v>
      </c>
      <c r="L302" s="9"/>
      <c r="M302" s="2">
        <v>0</v>
      </c>
      <c r="N302" s="9"/>
      <c r="O302" s="2">
        <v>0</v>
      </c>
      <c r="P302" s="9"/>
      <c r="Q302" s="2">
        <v>0</v>
      </c>
    </row>
    <row r="303" spans="1:23" ht="6" hidden="1" customHeight="1" x14ac:dyDescent="0.2"/>
    <row r="304" spans="1:23" ht="11.85" customHeight="1" x14ac:dyDescent="0.2">
      <c r="A304" s="3" t="s">
        <v>229</v>
      </c>
      <c r="C304" s="2">
        <v>25449.59</v>
      </c>
      <c r="E304" s="2">
        <v>17603.75</v>
      </c>
      <c r="G304" s="2">
        <v>18595</v>
      </c>
      <c r="I304" s="2">
        <v>20000</v>
      </c>
      <c r="K304" s="2">
        <v>20000</v>
      </c>
      <c r="L304" s="9"/>
      <c r="M304" s="2">
        <v>18000</v>
      </c>
      <c r="N304" s="9"/>
      <c r="O304" s="2">
        <v>0</v>
      </c>
      <c r="P304" s="9"/>
      <c r="Q304" s="2">
        <f>M304+O304</f>
        <v>18000</v>
      </c>
      <c r="W304" s="9"/>
    </row>
    <row r="305" spans="1:23" ht="6" customHeight="1" x14ac:dyDescent="0.2"/>
    <row r="306" spans="1:23" ht="11.85" customHeight="1" x14ac:dyDescent="0.2">
      <c r="A306" s="3" t="s">
        <v>230</v>
      </c>
      <c r="C306" s="2">
        <v>0</v>
      </c>
      <c r="E306" s="2">
        <v>0</v>
      </c>
      <c r="G306" s="2">
        <v>1125</v>
      </c>
      <c r="I306" s="2">
        <v>0</v>
      </c>
      <c r="K306" s="2">
        <v>0</v>
      </c>
      <c r="L306" s="9"/>
      <c r="M306" s="2">
        <v>0</v>
      </c>
      <c r="N306" s="9"/>
      <c r="O306" s="2">
        <v>0</v>
      </c>
      <c r="P306" s="9"/>
      <c r="Q306" s="2">
        <f t="shared" ref="Q306:Q312" si="14">M306+O306</f>
        <v>0</v>
      </c>
      <c r="W306" s="9"/>
    </row>
    <row r="307" spans="1:23" ht="11.85" customHeight="1" x14ac:dyDescent="0.2">
      <c r="A307" s="3" t="s">
        <v>231</v>
      </c>
      <c r="C307" s="2">
        <v>545.70000000000005</v>
      </c>
      <c r="E307" s="2">
        <v>0</v>
      </c>
      <c r="G307" s="2">
        <v>69.599999999999994</v>
      </c>
      <c r="I307" s="2">
        <v>0</v>
      </c>
      <c r="K307" s="2">
        <v>0</v>
      </c>
      <c r="L307" s="9"/>
      <c r="M307" s="2">
        <v>0</v>
      </c>
      <c r="N307" s="9"/>
      <c r="O307" s="2">
        <v>0</v>
      </c>
      <c r="P307" s="9"/>
      <c r="Q307" s="2">
        <f t="shared" si="14"/>
        <v>0</v>
      </c>
      <c r="W307" s="9"/>
    </row>
    <row r="308" spans="1:23" ht="11.85" customHeight="1" x14ac:dyDescent="0.2">
      <c r="A308" s="3" t="s">
        <v>232</v>
      </c>
      <c r="C308" s="2">
        <v>0</v>
      </c>
      <c r="E308" s="2">
        <v>0</v>
      </c>
      <c r="G308" s="2">
        <v>1275</v>
      </c>
      <c r="I308" s="2">
        <v>0</v>
      </c>
      <c r="K308" s="2">
        <v>0</v>
      </c>
      <c r="L308" s="9"/>
      <c r="M308" s="2">
        <v>0</v>
      </c>
      <c r="N308" s="9"/>
      <c r="O308" s="2">
        <v>0</v>
      </c>
      <c r="P308" s="9"/>
      <c r="Q308" s="2">
        <f t="shared" si="14"/>
        <v>0</v>
      </c>
      <c r="W308" s="9"/>
    </row>
    <row r="309" spans="1:23" ht="11.85" customHeight="1" x14ac:dyDescent="0.2">
      <c r="A309" s="3" t="s">
        <v>233</v>
      </c>
      <c r="C309" s="2">
        <v>74.8</v>
      </c>
      <c r="E309" s="2">
        <v>0</v>
      </c>
      <c r="G309" s="2">
        <v>0</v>
      </c>
      <c r="I309" s="2">
        <v>0</v>
      </c>
      <c r="K309" s="2">
        <v>0</v>
      </c>
      <c r="L309" s="9"/>
      <c r="M309" s="2">
        <v>0</v>
      </c>
      <c r="N309" s="9"/>
      <c r="O309" s="2">
        <v>0</v>
      </c>
      <c r="P309" s="9"/>
      <c r="Q309" s="2">
        <f t="shared" si="14"/>
        <v>0</v>
      </c>
      <c r="W309" s="9"/>
    </row>
    <row r="310" spans="1:23" ht="11.85" customHeight="1" x14ac:dyDescent="0.2">
      <c r="A310" s="3" t="s">
        <v>234</v>
      </c>
      <c r="C310" s="2">
        <v>0</v>
      </c>
      <c r="E310" s="2">
        <v>137.69999999999999</v>
      </c>
      <c r="G310" s="2">
        <v>0</v>
      </c>
      <c r="I310" s="2">
        <v>0</v>
      </c>
      <c r="K310" s="2">
        <v>0</v>
      </c>
      <c r="L310" s="9"/>
      <c r="M310" s="2">
        <v>0</v>
      </c>
      <c r="N310" s="9"/>
      <c r="O310" s="2">
        <v>0</v>
      </c>
      <c r="P310" s="9"/>
      <c r="Q310" s="2">
        <f t="shared" si="14"/>
        <v>0</v>
      </c>
    </row>
    <row r="311" spans="1:23" ht="11.85" customHeight="1" x14ac:dyDescent="0.2">
      <c r="A311" s="3" t="s">
        <v>235</v>
      </c>
      <c r="C311" s="2">
        <v>0</v>
      </c>
      <c r="E311" s="2">
        <v>0</v>
      </c>
      <c r="G311" s="2">
        <v>9.6</v>
      </c>
      <c r="I311" s="2">
        <v>0</v>
      </c>
      <c r="K311" s="2">
        <v>0</v>
      </c>
      <c r="L311" s="9"/>
      <c r="M311" s="2">
        <v>0</v>
      </c>
      <c r="N311" s="9"/>
      <c r="O311" s="2">
        <v>0</v>
      </c>
      <c r="P311" s="9"/>
      <c r="Q311" s="2">
        <f t="shared" si="14"/>
        <v>0</v>
      </c>
    </row>
    <row r="312" spans="1:23" ht="11.85" customHeight="1" x14ac:dyDescent="0.2">
      <c r="A312" s="3" t="s">
        <v>236</v>
      </c>
      <c r="C312" s="2">
        <v>0</v>
      </c>
      <c r="E312" s="2">
        <v>0</v>
      </c>
      <c r="G312" s="2">
        <v>0</v>
      </c>
      <c r="I312" s="2">
        <v>0</v>
      </c>
      <c r="K312" s="2">
        <v>0</v>
      </c>
      <c r="L312" s="9"/>
      <c r="M312" s="2">
        <v>0</v>
      </c>
      <c r="N312" s="9"/>
      <c r="O312" s="2">
        <v>0</v>
      </c>
      <c r="P312" s="9"/>
      <c r="Q312" s="2">
        <f t="shared" si="14"/>
        <v>0</v>
      </c>
    </row>
    <row r="313" spans="1:23" ht="9" customHeight="1" x14ac:dyDescent="0.2"/>
    <row r="314" spans="1:23" ht="9.75" customHeight="1" x14ac:dyDescent="0.2">
      <c r="A314" s="3" t="s">
        <v>237</v>
      </c>
      <c r="C314" s="2">
        <v>0</v>
      </c>
      <c r="E314" s="2">
        <v>1264394.75</v>
      </c>
      <c r="G314" s="2">
        <v>2550000</v>
      </c>
      <c r="I314" s="2">
        <v>0</v>
      </c>
      <c r="K314" s="2">
        <v>0</v>
      </c>
      <c r="M314" s="2">
        <v>0</v>
      </c>
      <c r="O314" s="2">
        <v>0</v>
      </c>
      <c r="Q314" s="2">
        <f>+M314+O314</f>
        <v>0</v>
      </c>
    </row>
    <row r="315" spans="1:23" ht="11.85" customHeight="1" x14ac:dyDescent="0.2">
      <c r="A315" s="3" t="s">
        <v>238</v>
      </c>
      <c r="C315" s="2">
        <v>0</v>
      </c>
      <c r="E315" s="2">
        <v>0</v>
      </c>
      <c r="G315" s="2">
        <v>0</v>
      </c>
      <c r="I315" s="2">
        <v>0</v>
      </c>
      <c r="K315" s="2">
        <v>0</v>
      </c>
      <c r="L315" s="9"/>
      <c r="M315" s="2">
        <v>0</v>
      </c>
      <c r="N315" s="9"/>
      <c r="O315" s="2">
        <v>0</v>
      </c>
      <c r="P315" s="9"/>
      <c r="Q315" s="2">
        <f>+M315+O315</f>
        <v>0</v>
      </c>
    </row>
    <row r="316" spans="1:23" ht="11.85" customHeight="1" x14ac:dyDescent="0.2">
      <c r="A316" s="3" t="s">
        <v>239</v>
      </c>
      <c r="C316" s="2">
        <v>0</v>
      </c>
      <c r="E316" s="2">
        <v>504</v>
      </c>
      <c r="G316" s="2">
        <v>1725</v>
      </c>
      <c r="I316" s="2">
        <v>0</v>
      </c>
      <c r="K316" s="2">
        <v>0</v>
      </c>
      <c r="L316" s="9"/>
      <c r="M316" s="2">
        <v>0</v>
      </c>
      <c r="N316" s="9"/>
      <c r="O316" s="2">
        <v>0</v>
      </c>
      <c r="P316" s="9"/>
      <c r="Q316" s="2">
        <f>M316+O316</f>
        <v>0</v>
      </c>
    </row>
    <row r="317" spans="1:23" ht="11.85" customHeight="1" x14ac:dyDescent="0.2">
      <c r="A317" s="3" t="s">
        <v>240</v>
      </c>
      <c r="C317" s="2">
        <v>0</v>
      </c>
      <c r="E317" s="2">
        <v>633.88</v>
      </c>
      <c r="G317" s="2">
        <v>255</v>
      </c>
      <c r="I317" s="2">
        <v>0</v>
      </c>
      <c r="K317" s="2">
        <v>0</v>
      </c>
      <c r="L317" s="9"/>
      <c r="M317" s="2">
        <v>0</v>
      </c>
      <c r="N317" s="9"/>
      <c r="O317" s="2">
        <v>0</v>
      </c>
      <c r="P317" s="9"/>
      <c r="Q317" s="2">
        <f t="shared" ref="Q317:Q327" si="15">M317+O317</f>
        <v>0</v>
      </c>
    </row>
    <row r="318" spans="1:23" ht="11.85" customHeight="1" x14ac:dyDescent="0.2">
      <c r="A318" s="3" t="s">
        <v>241</v>
      </c>
      <c r="C318" s="2">
        <v>0</v>
      </c>
      <c r="E318" s="2">
        <v>0</v>
      </c>
      <c r="G318" s="2">
        <v>504.99</v>
      </c>
      <c r="I318" s="2">
        <v>0</v>
      </c>
      <c r="K318" s="2">
        <v>0</v>
      </c>
      <c r="L318" s="9"/>
      <c r="M318" s="2">
        <v>0</v>
      </c>
      <c r="N318" s="9"/>
      <c r="O318" s="2">
        <v>0</v>
      </c>
      <c r="P318" s="9"/>
      <c r="Q318" s="2">
        <f t="shared" si="15"/>
        <v>0</v>
      </c>
    </row>
    <row r="319" spans="1:23" ht="11.85" customHeight="1" x14ac:dyDescent="0.2">
      <c r="A319" s="3" t="s">
        <v>242</v>
      </c>
      <c r="C319" s="2">
        <v>28500</v>
      </c>
      <c r="E319" s="2">
        <v>2475</v>
      </c>
      <c r="G319" s="2">
        <v>11025</v>
      </c>
      <c r="I319" s="2">
        <v>25000</v>
      </c>
      <c r="K319" s="2">
        <v>25000</v>
      </c>
      <c r="L319" s="9"/>
      <c r="M319" s="2">
        <v>15000</v>
      </c>
      <c r="N319" s="9"/>
      <c r="O319" s="2">
        <v>0</v>
      </c>
      <c r="P319" s="9"/>
      <c r="Q319" s="2">
        <f>M319+O319</f>
        <v>15000</v>
      </c>
    </row>
    <row r="320" spans="1:23" ht="11.85" customHeight="1" x14ac:dyDescent="0.2">
      <c r="A320" s="3" t="s">
        <v>243</v>
      </c>
      <c r="C320" s="2">
        <v>5500</v>
      </c>
      <c r="E320" s="2">
        <v>0</v>
      </c>
      <c r="G320" s="2">
        <v>12237</v>
      </c>
      <c r="I320" s="2">
        <v>0</v>
      </c>
      <c r="K320" s="2">
        <v>0</v>
      </c>
      <c r="L320" s="9"/>
      <c r="M320" s="2">
        <v>0</v>
      </c>
      <c r="N320" s="9"/>
      <c r="O320" s="2">
        <v>0</v>
      </c>
      <c r="P320" s="9"/>
      <c r="Q320" s="2">
        <f t="shared" si="15"/>
        <v>0</v>
      </c>
      <c r="W320" s="9"/>
    </row>
    <row r="321" spans="1:27" ht="11.85" customHeight="1" x14ac:dyDescent="0.2">
      <c r="A321" s="3" t="s">
        <v>244</v>
      </c>
      <c r="C321" s="2">
        <v>0</v>
      </c>
      <c r="E321" s="2">
        <v>0</v>
      </c>
      <c r="G321" s="2">
        <v>0</v>
      </c>
      <c r="I321" s="2">
        <v>0</v>
      </c>
      <c r="K321" s="2">
        <v>0</v>
      </c>
      <c r="L321" s="9"/>
      <c r="M321" s="2">
        <v>0</v>
      </c>
      <c r="N321" s="9"/>
      <c r="O321" s="2">
        <v>0</v>
      </c>
      <c r="P321" s="9"/>
      <c r="Q321" s="2">
        <f t="shared" si="15"/>
        <v>0</v>
      </c>
      <c r="AA321" s="9"/>
    </row>
    <row r="322" spans="1:27" ht="11.85" hidden="1" customHeight="1" x14ac:dyDescent="0.2">
      <c r="A322" s="3" t="s">
        <v>245</v>
      </c>
      <c r="C322" s="2">
        <v>0</v>
      </c>
      <c r="E322" s="2">
        <v>0</v>
      </c>
      <c r="G322" s="2">
        <v>0</v>
      </c>
      <c r="I322" s="2">
        <v>0</v>
      </c>
      <c r="K322" s="2">
        <v>0</v>
      </c>
      <c r="L322" s="9"/>
      <c r="M322" s="2">
        <v>0</v>
      </c>
      <c r="N322" s="9"/>
      <c r="O322" s="2">
        <v>0</v>
      </c>
      <c r="P322" s="9"/>
      <c r="Q322" s="2">
        <f t="shared" si="15"/>
        <v>0</v>
      </c>
    </row>
    <row r="323" spans="1:27" ht="11.85" customHeight="1" x14ac:dyDescent="0.2">
      <c r="A323" s="3" t="s">
        <v>246</v>
      </c>
      <c r="C323" s="2">
        <v>0</v>
      </c>
      <c r="E323" s="2">
        <v>0</v>
      </c>
      <c r="G323" s="2">
        <v>32850</v>
      </c>
      <c r="I323" s="2">
        <v>0</v>
      </c>
      <c r="K323" s="2">
        <v>0</v>
      </c>
      <c r="L323" s="9"/>
      <c r="M323" s="2">
        <v>0</v>
      </c>
      <c r="N323" s="9"/>
      <c r="O323" s="2">
        <v>0</v>
      </c>
      <c r="P323" s="9"/>
      <c r="Q323" s="2">
        <f t="shared" si="15"/>
        <v>0</v>
      </c>
    </row>
    <row r="324" spans="1:27" ht="11.85" hidden="1" customHeight="1" x14ac:dyDescent="0.2">
      <c r="L324" s="9"/>
      <c r="N324" s="9"/>
      <c r="P324" s="9"/>
      <c r="Q324" s="2">
        <f t="shared" si="15"/>
        <v>0</v>
      </c>
    </row>
    <row r="325" spans="1:27" ht="11.85" hidden="1" customHeight="1" x14ac:dyDescent="0.2">
      <c r="L325" s="9"/>
      <c r="N325" s="9"/>
      <c r="P325" s="9"/>
      <c r="Q325" s="2">
        <f t="shared" si="15"/>
        <v>0</v>
      </c>
    </row>
    <row r="326" spans="1:27" ht="11.85" hidden="1" customHeight="1" x14ac:dyDescent="0.2">
      <c r="L326" s="9"/>
      <c r="N326" s="9"/>
      <c r="P326" s="9"/>
      <c r="Q326" s="2">
        <f t="shared" si="15"/>
        <v>0</v>
      </c>
    </row>
    <row r="327" spans="1:27" ht="11.85" customHeight="1" x14ac:dyDescent="0.2">
      <c r="A327" s="3" t="s">
        <v>247</v>
      </c>
      <c r="C327" s="12">
        <v>0</v>
      </c>
      <c r="E327" s="12">
        <v>2108</v>
      </c>
      <c r="G327" s="12">
        <v>78439</v>
      </c>
      <c r="I327" s="12">
        <v>0</v>
      </c>
      <c r="K327" s="12">
        <v>0</v>
      </c>
      <c r="L327" s="9"/>
      <c r="M327" s="12">
        <v>0</v>
      </c>
      <c r="N327" s="9"/>
      <c r="O327" s="12">
        <v>0</v>
      </c>
      <c r="P327" s="9"/>
      <c r="Q327" s="12">
        <f t="shared" si="15"/>
        <v>0</v>
      </c>
    </row>
    <row r="328" spans="1:27" ht="11.85" hidden="1" customHeight="1" x14ac:dyDescent="0.2">
      <c r="A328" s="3" t="s">
        <v>248</v>
      </c>
      <c r="C328" s="2">
        <v>0</v>
      </c>
      <c r="E328" s="2">
        <v>0</v>
      </c>
      <c r="G328" s="2">
        <v>0</v>
      </c>
      <c r="I328" s="2">
        <v>0</v>
      </c>
      <c r="K328" s="2">
        <v>0</v>
      </c>
      <c r="L328" s="9"/>
      <c r="M328" s="2">
        <v>0</v>
      </c>
      <c r="N328" s="9"/>
      <c r="O328" s="2">
        <v>0</v>
      </c>
      <c r="P328" s="9"/>
      <c r="Q328" s="2">
        <v>0</v>
      </c>
    </row>
    <row r="329" spans="1:27" ht="11.85" customHeight="1" x14ac:dyDescent="0.2">
      <c r="A329" s="3" t="s">
        <v>249</v>
      </c>
      <c r="C329" s="2">
        <f>SUM(C222:C267)+SUM(C269:C327)</f>
        <v>159464.84999999998</v>
      </c>
      <c r="E329" s="2">
        <f>SUM(E222:E267)+SUM(E269:E327)</f>
        <v>1380481.63</v>
      </c>
      <c r="G329" s="2">
        <f>SUM(G304:G327)+SUM(G224:G283)</f>
        <v>2783318.2700000005</v>
      </c>
      <c r="I329" s="2">
        <f>SUM(I222:I267)+SUM(I269:I327)</f>
        <v>97980</v>
      </c>
      <c r="K329" s="2">
        <f>SUM(K222:K267)+SUM(K269:K327)</f>
        <v>97980</v>
      </c>
      <c r="L329" s="9"/>
      <c r="M329" s="2">
        <f>SUM(M222:M267)+SUM(M269:M327)</f>
        <v>90580</v>
      </c>
      <c r="N329" s="9"/>
      <c r="O329" s="2">
        <f>SUM(O222:O267)+SUM(O269:O327)</f>
        <v>0</v>
      </c>
      <c r="P329" s="9"/>
      <c r="Q329" s="2">
        <f>SUM(Q304:Q327)+SUM(Q224:Q283)</f>
        <v>90580</v>
      </c>
      <c r="U329" s="9"/>
      <c r="AA329" s="22"/>
    </row>
    <row r="330" spans="1:27" ht="10.5" customHeight="1" x14ac:dyDescent="0.2">
      <c r="L330" s="9"/>
      <c r="N330" s="9"/>
      <c r="P330" s="9"/>
    </row>
    <row r="331" spans="1:27" ht="11.85" customHeight="1" x14ac:dyDescent="0.2">
      <c r="A331" s="10" t="s">
        <v>250</v>
      </c>
      <c r="L331" s="9"/>
      <c r="N331" s="9"/>
      <c r="P331" s="9"/>
    </row>
    <row r="332" spans="1:27" ht="11.85" hidden="1" customHeight="1" x14ac:dyDescent="0.2">
      <c r="A332" s="3" t="s">
        <v>251</v>
      </c>
      <c r="C332" s="2">
        <v>0</v>
      </c>
      <c r="E332" s="2">
        <v>0</v>
      </c>
      <c r="G332" s="2">
        <v>0</v>
      </c>
      <c r="I332" s="2">
        <v>0</v>
      </c>
      <c r="K332" s="2">
        <v>0</v>
      </c>
      <c r="L332" s="9"/>
      <c r="M332" s="2">
        <v>0</v>
      </c>
      <c r="N332" s="9"/>
      <c r="O332" s="2">
        <v>0</v>
      </c>
      <c r="P332" s="9"/>
      <c r="Q332" s="2">
        <v>0</v>
      </c>
    </row>
    <row r="333" spans="1:27" ht="11.85" customHeight="1" x14ac:dyDescent="0.2">
      <c r="A333" s="3" t="s">
        <v>252</v>
      </c>
      <c r="C333" s="2">
        <v>15395</v>
      </c>
      <c r="E333" s="2">
        <v>0</v>
      </c>
      <c r="G333" s="2">
        <v>0</v>
      </c>
      <c r="I333" s="2">
        <v>0</v>
      </c>
      <c r="K333" s="2">
        <v>0</v>
      </c>
      <c r="L333" s="9"/>
      <c r="N333" s="9"/>
      <c r="O333" s="2">
        <v>0</v>
      </c>
      <c r="P333" s="9"/>
      <c r="Q333" s="2">
        <f t="shared" ref="Q333:Q344" si="16">M333+O333</f>
        <v>0</v>
      </c>
      <c r="V333" s="17"/>
    </row>
    <row r="334" spans="1:27" ht="11.85" customHeight="1" x14ac:dyDescent="0.2">
      <c r="A334" s="3" t="s">
        <v>253</v>
      </c>
      <c r="C334" s="2">
        <v>44577</v>
      </c>
      <c r="E334" s="2">
        <v>84903.3</v>
      </c>
      <c r="G334" s="2">
        <v>0</v>
      </c>
      <c r="I334" s="2">
        <v>18600</v>
      </c>
      <c r="K334" s="2">
        <v>18600</v>
      </c>
      <c r="L334" s="9"/>
      <c r="M334" s="2">
        <v>0</v>
      </c>
      <c r="N334" s="9"/>
      <c r="O334" s="2">
        <v>0</v>
      </c>
      <c r="P334" s="9"/>
      <c r="Q334" s="2">
        <f t="shared" si="16"/>
        <v>0</v>
      </c>
      <c r="W334" s="9"/>
    </row>
    <row r="335" spans="1:27" ht="11.85" customHeight="1" x14ac:dyDescent="0.2">
      <c r="A335" s="3" t="s">
        <v>254</v>
      </c>
      <c r="C335" s="2">
        <v>0</v>
      </c>
      <c r="E335" s="2">
        <v>0</v>
      </c>
      <c r="G335" s="2">
        <v>0</v>
      </c>
      <c r="I335" s="2">
        <v>0</v>
      </c>
      <c r="K335" s="2">
        <v>0</v>
      </c>
      <c r="L335" s="9"/>
      <c r="M335" s="2">
        <v>0</v>
      </c>
      <c r="N335" s="9"/>
      <c r="O335" s="2">
        <v>0</v>
      </c>
      <c r="P335" s="9"/>
      <c r="Q335" s="2">
        <f t="shared" si="16"/>
        <v>0</v>
      </c>
      <c r="X335" s="9"/>
    </row>
    <row r="336" spans="1:27" ht="11.85" customHeight="1" x14ac:dyDescent="0.2">
      <c r="A336" s="3" t="s">
        <v>255</v>
      </c>
      <c r="C336" s="2">
        <v>43901.43</v>
      </c>
      <c r="E336" s="2">
        <v>46625.279999999999</v>
      </c>
      <c r="G336" s="2">
        <v>0</v>
      </c>
      <c r="I336" s="2">
        <v>52000</v>
      </c>
      <c r="K336" s="2">
        <v>52000</v>
      </c>
      <c r="L336" s="9"/>
      <c r="M336" s="2">
        <v>0</v>
      </c>
      <c r="N336" s="9"/>
      <c r="O336" s="2">
        <v>0</v>
      </c>
      <c r="P336" s="9"/>
      <c r="Q336" s="2">
        <f t="shared" si="16"/>
        <v>0</v>
      </c>
      <c r="Z336" s="9"/>
    </row>
    <row r="337" spans="1:32" ht="11.85" customHeight="1" x14ac:dyDescent="0.2">
      <c r="A337" s="3" t="s">
        <v>256</v>
      </c>
      <c r="C337" s="2">
        <v>219722.16</v>
      </c>
      <c r="E337" s="2">
        <v>139780</v>
      </c>
      <c r="G337" s="2">
        <v>24300</v>
      </c>
      <c r="I337" s="2">
        <v>100000</v>
      </c>
      <c r="K337" s="2">
        <v>100000</v>
      </c>
      <c r="L337" s="9"/>
      <c r="M337" s="2">
        <v>47000</v>
      </c>
      <c r="N337" s="9"/>
      <c r="O337" s="2">
        <v>0</v>
      </c>
      <c r="P337" s="9"/>
      <c r="Q337" s="2">
        <f t="shared" si="16"/>
        <v>47000</v>
      </c>
      <c r="AA337" s="9"/>
    </row>
    <row r="338" spans="1:32" ht="11.85" customHeight="1" x14ac:dyDescent="0.2">
      <c r="A338" s="3" t="s">
        <v>257</v>
      </c>
      <c r="C338" s="2">
        <v>61500</v>
      </c>
      <c r="E338" s="2">
        <v>199200</v>
      </c>
      <c r="G338" s="2">
        <v>0</v>
      </c>
      <c r="I338" s="2">
        <v>610000</v>
      </c>
      <c r="K338" s="2">
        <v>610000</v>
      </c>
      <c r="L338" s="9"/>
      <c r="M338" s="2">
        <v>0</v>
      </c>
      <c r="N338" s="9"/>
      <c r="O338" s="2">
        <v>0</v>
      </c>
      <c r="P338" s="9"/>
      <c r="Q338" s="2">
        <f t="shared" si="16"/>
        <v>0</v>
      </c>
      <c r="AE338" s="9"/>
    </row>
    <row r="339" spans="1:32" ht="11.85" hidden="1" customHeight="1" x14ac:dyDescent="0.2">
      <c r="A339" s="3" t="s">
        <v>258</v>
      </c>
      <c r="C339" s="2">
        <v>0</v>
      </c>
      <c r="E339" s="2">
        <v>0</v>
      </c>
      <c r="G339" s="2">
        <v>0</v>
      </c>
      <c r="I339" s="2">
        <v>0</v>
      </c>
      <c r="K339" s="2">
        <v>0</v>
      </c>
      <c r="L339" s="9"/>
      <c r="M339" s="2">
        <v>0</v>
      </c>
      <c r="N339" s="9"/>
      <c r="O339" s="2">
        <v>0</v>
      </c>
      <c r="P339" s="9"/>
      <c r="Q339" s="2">
        <f t="shared" si="16"/>
        <v>0</v>
      </c>
    </row>
    <row r="340" spans="1:32" ht="11.85" hidden="1" customHeight="1" x14ac:dyDescent="0.2">
      <c r="A340" s="3" t="s">
        <v>259</v>
      </c>
      <c r="C340" s="2">
        <v>0</v>
      </c>
      <c r="E340" s="2">
        <v>0</v>
      </c>
      <c r="G340" s="2">
        <v>0</v>
      </c>
      <c r="I340" s="2">
        <v>0</v>
      </c>
      <c r="K340" s="2">
        <v>0</v>
      </c>
      <c r="L340" s="9"/>
      <c r="M340" s="2">
        <v>0</v>
      </c>
      <c r="N340" s="9"/>
      <c r="O340" s="2">
        <v>0</v>
      </c>
      <c r="P340" s="9"/>
      <c r="Q340" s="2">
        <f t="shared" si="16"/>
        <v>0</v>
      </c>
    </row>
    <row r="341" spans="1:32" ht="11.85" hidden="1" customHeight="1" x14ac:dyDescent="0.2">
      <c r="A341" s="3" t="s">
        <v>260</v>
      </c>
      <c r="C341" s="2">
        <v>0</v>
      </c>
      <c r="E341" s="2">
        <v>0</v>
      </c>
      <c r="G341" s="2">
        <v>0</v>
      </c>
      <c r="I341" s="2">
        <v>0</v>
      </c>
      <c r="K341" s="2">
        <v>0</v>
      </c>
      <c r="L341" s="9"/>
      <c r="M341" s="2">
        <v>0</v>
      </c>
      <c r="N341" s="9"/>
      <c r="O341" s="2">
        <v>0</v>
      </c>
      <c r="P341" s="9"/>
      <c r="Q341" s="2">
        <f t="shared" si="16"/>
        <v>0</v>
      </c>
    </row>
    <row r="342" spans="1:32" ht="11.85" customHeight="1" x14ac:dyDescent="0.2">
      <c r="A342" s="3" t="s">
        <v>261</v>
      </c>
      <c r="C342" s="2">
        <v>219364.99</v>
      </c>
      <c r="E342" s="2">
        <v>0</v>
      </c>
      <c r="G342" s="2">
        <v>0</v>
      </c>
      <c r="I342" s="2">
        <v>44000</v>
      </c>
      <c r="K342" s="2">
        <v>0</v>
      </c>
      <c r="L342" s="9"/>
      <c r="M342" s="2">
        <v>0</v>
      </c>
      <c r="N342" s="9"/>
      <c r="O342" s="2">
        <v>0</v>
      </c>
      <c r="P342" s="9"/>
      <c r="Q342" s="2">
        <f t="shared" si="16"/>
        <v>0</v>
      </c>
    </row>
    <row r="343" spans="1:32" ht="11.85" customHeight="1" x14ac:dyDescent="0.2">
      <c r="A343" s="3" t="s">
        <v>262</v>
      </c>
      <c r="C343" s="2">
        <v>0</v>
      </c>
      <c r="E343" s="2">
        <v>18112.75</v>
      </c>
      <c r="G343" s="2">
        <v>0</v>
      </c>
      <c r="I343" s="2">
        <v>0</v>
      </c>
      <c r="K343" s="2">
        <v>0</v>
      </c>
      <c r="L343" s="9"/>
      <c r="M343" s="2">
        <v>0</v>
      </c>
      <c r="N343" s="9"/>
      <c r="O343" s="2">
        <v>0</v>
      </c>
      <c r="P343" s="9"/>
      <c r="Q343" s="2">
        <f t="shared" si="16"/>
        <v>0</v>
      </c>
    </row>
    <row r="344" spans="1:32" ht="11.85" customHeight="1" x14ac:dyDescent="0.2">
      <c r="A344" s="3" t="s">
        <v>263</v>
      </c>
      <c r="C344" s="12">
        <v>0</v>
      </c>
      <c r="E344" s="12">
        <v>0</v>
      </c>
      <c r="G344" s="12">
        <v>0</v>
      </c>
      <c r="I344" s="12">
        <v>0</v>
      </c>
      <c r="K344" s="12">
        <v>0</v>
      </c>
      <c r="L344" s="9"/>
      <c r="M344" s="12">
        <v>0</v>
      </c>
      <c r="N344" s="9"/>
      <c r="O344" s="12">
        <v>0</v>
      </c>
      <c r="P344" s="9"/>
      <c r="Q344" s="12">
        <f t="shared" si="16"/>
        <v>0</v>
      </c>
    </row>
    <row r="345" spans="1:32" ht="11.85" customHeight="1" x14ac:dyDescent="0.2">
      <c r="A345" s="3" t="s">
        <v>264</v>
      </c>
      <c r="C345" s="2">
        <f>SUM(C332:C344)</f>
        <v>604460.57999999996</v>
      </c>
      <c r="E345" s="2">
        <f>SUM(E332:E344)</f>
        <v>488621.33</v>
      </c>
      <c r="G345" s="2">
        <f>SUM(G332:G344)</f>
        <v>24300</v>
      </c>
      <c r="I345" s="2">
        <f>SUM(I332:I344)</f>
        <v>824600</v>
      </c>
      <c r="K345" s="2">
        <f>SUM(K332:K344)</f>
        <v>780600</v>
      </c>
      <c r="L345" s="9"/>
      <c r="M345" s="2">
        <f>SUM(M332:M344)</f>
        <v>47000</v>
      </c>
      <c r="N345" s="9"/>
      <c r="O345" s="2">
        <f>SUM(O332:O344)</f>
        <v>0</v>
      </c>
      <c r="P345" s="9"/>
      <c r="Q345" s="2">
        <f>SUM(Q332:Q344)</f>
        <v>47000</v>
      </c>
      <c r="R345" s="54"/>
      <c r="S345" s="23"/>
      <c r="T345" s="1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16"/>
    </row>
    <row r="346" spans="1:32" ht="11.85" customHeight="1" x14ac:dyDescent="0.2">
      <c r="L346" s="9"/>
      <c r="N346" s="9"/>
      <c r="P346" s="9"/>
    </row>
    <row r="347" spans="1:32" ht="11.85" customHeight="1" x14ac:dyDescent="0.2">
      <c r="A347" s="10" t="s">
        <v>265</v>
      </c>
      <c r="L347" s="9"/>
      <c r="N347" s="9"/>
      <c r="P347" s="9"/>
      <c r="V347" s="25"/>
    </row>
    <row r="348" spans="1:32" ht="11.85" hidden="1" customHeight="1" x14ac:dyDescent="0.2">
      <c r="A348" s="3" t="s">
        <v>266</v>
      </c>
      <c r="C348" s="2">
        <v>0</v>
      </c>
      <c r="E348" s="2">
        <v>0</v>
      </c>
      <c r="G348" s="2">
        <v>0</v>
      </c>
      <c r="I348" s="2">
        <v>0</v>
      </c>
      <c r="K348" s="2">
        <v>0</v>
      </c>
      <c r="L348" s="9"/>
      <c r="M348" s="2">
        <v>0</v>
      </c>
      <c r="N348" s="9"/>
      <c r="O348" s="2">
        <v>0</v>
      </c>
      <c r="P348" s="9"/>
      <c r="Q348" s="2">
        <f t="shared" ref="Q348:Q356" si="17">M348+O348</f>
        <v>0</v>
      </c>
    </row>
    <row r="349" spans="1:32" ht="11.85" customHeight="1" x14ac:dyDescent="0.15">
      <c r="A349" s="3" t="s">
        <v>267</v>
      </c>
      <c r="C349" s="2">
        <v>2000004</v>
      </c>
      <c r="E349" s="2">
        <v>2634996</v>
      </c>
      <c r="G349" s="2">
        <v>2479998</v>
      </c>
      <c r="I349" s="2">
        <v>2743000</v>
      </c>
      <c r="K349" s="2">
        <v>2743000</v>
      </c>
      <c r="L349" s="9"/>
      <c r="M349" s="2">
        <v>1499000</v>
      </c>
      <c r="N349" s="9"/>
      <c r="O349" s="2">
        <v>870000</v>
      </c>
      <c r="P349" s="9"/>
      <c r="Q349" s="2">
        <f>M349+O349</f>
        <v>2369000</v>
      </c>
      <c r="T349" s="2"/>
    </row>
    <row r="350" spans="1:32" ht="11.85" hidden="1" customHeight="1" x14ac:dyDescent="0.15">
      <c r="A350" s="3" t="s">
        <v>268</v>
      </c>
      <c r="C350" s="2">
        <v>0</v>
      </c>
      <c r="E350" s="2">
        <v>0</v>
      </c>
      <c r="G350" s="2">
        <v>0</v>
      </c>
      <c r="I350" s="2">
        <v>0</v>
      </c>
      <c r="K350" s="2">
        <v>0</v>
      </c>
      <c r="L350" s="9"/>
      <c r="M350" s="2">
        <v>0</v>
      </c>
      <c r="N350" s="9"/>
      <c r="O350" s="2">
        <v>0</v>
      </c>
      <c r="P350" s="9"/>
      <c r="Q350" s="2">
        <f t="shared" si="17"/>
        <v>0</v>
      </c>
      <c r="T350" s="2"/>
      <c r="W350" s="9"/>
    </row>
    <row r="351" spans="1:32" ht="11.85" hidden="1" customHeight="1" x14ac:dyDescent="0.15">
      <c r="A351" s="3" t="s">
        <v>269</v>
      </c>
      <c r="C351" s="2">
        <v>0</v>
      </c>
      <c r="E351" s="2">
        <v>0</v>
      </c>
      <c r="G351" s="2">
        <v>0</v>
      </c>
      <c r="I351" s="2">
        <v>0</v>
      </c>
      <c r="K351" s="2">
        <v>0</v>
      </c>
      <c r="L351" s="9"/>
      <c r="M351" s="2">
        <v>0</v>
      </c>
      <c r="N351" s="9"/>
      <c r="O351" s="2">
        <v>0</v>
      </c>
      <c r="P351" s="9"/>
      <c r="Q351" s="2">
        <f t="shared" si="17"/>
        <v>0</v>
      </c>
      <c r="T351" s="2"/>
    </row>
    <row r="352" spans="1:32" ht="11.85" hidden="1" customHeight="1" x14ac:dyDescent="0.15">
      <c r="A352" s="3" t="s">
        <v>270</v>
      </c>
      <c r="C352" s="2">
        <v>0</v>
      </c>
      <c r="E352" s="2">
        <v>0</v>
      </c>
      <c r="G352" s="2">
        <v>0</v>
      </c>
      <c r="I352" s="2">
        <v>0</v>
      </c>
      <c r="K352" s="2">
        <v>0</v>
      </c>
      <c r="L352" s="9"/>
      <c r="M352" s="2">
        <v>0</v>
      </c>
      <c r="N352" s="9"/>
      <c r="O352" s="2">
        <v>0</v>
      </c>
      <c r="P352" s="9"/>
      <c r="Q352" s="2">
        <f t="shared" si="17"/>
        <v>0</v>
      </c>
      <c r="T352" s="2"/>
    </row>
    <row r="353" spans="1:23" ht="11.85" hidden="1" customHeight="1" x14ac:dyDescent="0.15">
      <c r="A353" s="3" t="s">
        <v>271</v>
      </c>
      <c r="C353" s="2">
        <v>0</v>
      </c>
      <c r="E353" s="2">
        <v>0</v>
      </c>
      <c r="G353" s="2">
        <v>0</v>
      </c>
      <c r="I353" s="2">
        <v>0</v>
      </c>
      <c r="K353" s="2">
        <v>0</v>
      </c>
      <c r="L353" s="9"/>
      <c r="M353" s="2">
        <v>0</v>
      </c>
      <c r="N353" s="9"/>
      <c r="O353" s="2">
        <v>0</v>
      </c>
      <c r="P353" s="9"/>
      <c r="Q353" s="2">
        <f t="shared" si="17"/>
        <v>0</v>
      </c>
      <c r="T353" s="2"/>
    </row>
    <row r="354" spans="1:23" ht="11.85" hidden="1" customHeight="1" x14ac:dyDescent="0.15">
      <c r="A354" s="3" t="s">
        <v>272</v>
      </c>
      <c r="C354" s="2">
        <v>0</v>
      </c>
      <c r="E354" s="2">
        <v>0</v>
      </c>
      <c r="G354" s="2">
        <v>0</v>
      </c>
      <c r="I354" s="2">
        <v>0</v>
      </c>
      <c r="K354" s="2">
        <v>0</v>
      </c>
      <c r="L354" s="9"/>
      <c r="M354" s="2">
        <v>0</v>
      </c>
      <c r="N354" s="9"/>
      <c r="O354" s="2">
        <v>0</v>
      </c>
      <c r="P354" s="9"/>
      <c r="Q354" s="2">
        <f>M354+O354</f>
        <v>0</v>
      </c>
      <c r="R354" s="54"/>
      <c r="T354" s="2"/>
    </row>
    <row r="355" spans="1:23" ht="11.85" customHeight="1" x14ac:dyDescent="0.15">
      <c r="A355" s="3" t="s">
        <v>273</v>
      </c>
      <c r="C355" s="2">
        <v>0</v>
      </c>
      <c r="E355" s="2">
        <v>0</v>
      </c>
      <c r="G355" s="2">
        <v>14000</v>
      </c>
      <c r="I355" s="2">
        <v>65000</v>
      </c>
      <c r="K355" s="2">
        <f>65000-65000</f>
        <v>0</v>
      </c>
      <c r="L355" s="9"/>
      <c r="M355" s="2">
        <v>0</v>
      </c>
      <c r="N355" s="9"/>
      <c r="O355" s="2">
        <v>0</v>
      </c>
      <c r="P355" s="9"/>
      <c r="Q355" s="2">
        <f>M355+O355</f>
        <v>0</v>
      </c>
      <c r="R355" s="54"/>
      <c r="T355" s="2"/>
    </row>
    <row r="356" spans="1:23" ht="11.85" customHeight="1" x14ac:dyDescent="0.15">
      <c r="A356" s="3" t="s">
        <v>274</v>
      </c>
      <c r="C356" s="12">
        <v>0</v>
      </c>
      <c r="E356" s="12">
        <v>0</v>
      </c>
      <c r="G356" s="12">
        <v>0</v>
      </c>
      <c r="I356" s="12">
        <v>0</v>
      </c>
      <c r="K356" s="12">
        <f>140000+65000</f>
        <v>205000</v>
      </c>
      <c r="L356" s="9"/>
      <c r="M356" s="12">
        <v>0</v>
      </c>
      <c r="N356" s="9"/>
      <c r="O356" s="12">
        <v>0</v>
      </c>
      <c r="P356" s="9"/>
      <c r="Q356" s="12">
        <f t="shared" si="17"/>
        <v>0</v>
      </c>
      <c r="R356" s="54"/>
      <c r="T356" s="2"/>
    </row>
    <row r="357" spans="1:23" ht="11.85" customHeight="1" x14ac:dyDescent="0.2">
      <c r="A357" s="3" t="s">
        <v>275</v>
      </c>
      <c r="C357" s="2">
        <f>SUM(C348:C356)</f>
        <v>2000004</v>
      </c>
      <c r="E357" s="2">
        <f>SUM(E348:E356)</f>
        <v>2634996</v>
      </c>
      <c r="G357" s="2">
        <f>SUM(G348:G356)</f>
        <v>2493998</v>
      </c>
      <c r="I357" s="2">
        <f>SUM(I348:I356)</f>
        <v>2808000</v>
      </c>
      <c r="K357" s="2">
        <f>SUM(K348:K356)</f>
        <v>2948000</v>
      </c>
      <c r="L357" s="9"/>
      <c r="M357" s="2">
        <f>SUM(M348:M356)</f>
        <v>1499000</v>
      </c>
      <c r="N357" s="9"/>
      <c r="O357" s="2">
        <f>SUM(O348:O356)</f>
        <v>870000</v>
      </c>
      <c r="P357" s="9"/>
      <c r="Q357" s="2">
        <f>SUM(Q348:Q356)</f>
        <v>2369000</v>
      </c>
      <c r="U357" s="2"/>
    </row>
    <row r="358" spans="1:23" ht="11.85" customHeight="1" x14ac:dyDescent="0.2">
      <c r="L358" s="9"/>
      <c r="N358" s="9"/>
      <c r="P358" s="9"/>
    </row>
    <row r="359" spans="1:23" ht="11.85" customHeight="1" x14ac:dyDescent="0.2"/>
    <row r="360" spans="1:23" ht="11.85" customHeight="1" thickBot="1" x14ac:dyDescent="0.25">
      <c r="A360" s="3" t="s">
        <v>276</v>
      </c>
      <c r="C360" s="26">
        <f>C21+C28+C44+C68+C94+C108+C120+C135+C179+C190+C201+C329+C345+C357</f>
        <v>7787043.6899999995</v>
      </c>
      <c r="E360" s="26">
        <f>E21+E28+E44+E68+E94+E108+E120+E135+E179+E190+E201+E329+E345+E357</f>
        <v>9935569.0999999996</v>
      </c>
      <c r="G360" s="26">
        <f>G21+G28+G44+G68+G94+G108+G120+G135+G179+G190+G201+G329+G345+G357</f>
        <v>11165542.030000001</v>
      </c>
      <c r="I360" s="26">
        <f>I21+I28+I44+I68+I94+I108+I120+I135+I179+I190+I201+I329+I345+I357</f>
        <v>9179420</v>
      </c>
      <c r="K360" s="26">
        <f>K21+K28+K44+K68+K94+K108+K120+K135+K179+K190+K201+K329+K345+K357</f>
        <v>9319476</v>
      </c>
      <c r="L360" s="9"/>
      <c r="M360" s="26">
        <f>M21+M28+M44+M68+M94+M108+M120+M135+M179+M190+M201+M329+M345+M357</f>
        <v>7472970</v>
      </c>
      <c r="N360" s="9"/>
      <c r="O360" s="26">
        <f>O21+O28+O44+O68+O94+O108+O120+O135+O179+O190+O201+O329+O345+O357</f>
        <v>930000</v>
      </c>
      <c r="P360" s="9"/>
      <c r="Q360" s="26">
        <f>Q21+Q28+Q44+Q68+Q94+Q108+Q120+Q135+Q179+Q190+Q201+Q329+Q345+Q357</f>
        <v>8402970</v>
      </c>
      <c r="R360" s="54"/>
      <c r="T360" s="14"/>
      <c r="U360" s="2"/>
      <c r="V360" s="9"/>
      <c r="W360" s="9"/>
    </row>
    <row r="361" spans="1:23" ht="11.85" customHeight="1" thickTop="1" x14ac:dyDescent="0.2">
      <c r="L361" s="9"/>
      <c r="N361" s="9"/>
      <c r="P361" s="9"/>
      <c r="V361" s="9"/>
    </row>
    <row r="362" spans="1:23" ht="11.85" customHeight="1" x14ac:dyDescent="0.2">
      <c r="L362" s="9"/>
      <c r="N362" s="9"/>
      <c r="P362" s="9"/>
      <c r="W362" s="9"/>
    </row>
    <row r="363" spans="1:23" ht="11.85" customHeight="1" x14ac:dyDescent="0.2">
      <c r="A363" s="3" t="s">
        <v>277</v>
      </c>
      <c r="C363" s="2">
        <f>C11+C360</f>
        <v>12286014.039999999</v>
      </c>
      <c r="E363" s="2">
        <f>E11+E360</f>
        <v>13982020.279999997</v>
      </c>
      <c r="G363" s="2">
        <f>G11+G360</f>
        <v>15905170.59</v>
      </c>
      <c r="I363" s="2">
        <f>I11+I360</f>
        <v>15882531.989999998</v>
      </c>
      <c r="K363" s="2">
        <f>K11+K360</f>
        <v>16022587.989999998</v>
      </c>
      <c r="L363" s="9"/>
      <c r="M363" s="2">
        <f>M11+M360</f>
        <v>10916909.989999998</v>
      </c>
      <c r="N363" s="9"/>
      <c r="P363" s="9"/>
      <c r="Q363" s="2">
        <f>Q11+Q360</f>
        <v>11846909.989999998</v>
      </c>
      <c r="R363" s="54"/>
      <c r="V363" s="9"/>
    </row>
    <row r="364" spans="1:23" ht="11.85" customHeight="1" x14ac:dyDescent="0.2">
      <c r="L364" s="9"/>
      <c r="N364" s="9"/>
      <c r="P364" s="9"/>
    </row>
    <row r="365" spans="1:23" ht="11.85" customHeight="1" x14ac:dyDescent="0.2">
      <c r="L365" s="9"/>
      <c r="N365" s="9"/>
      <c r="P365" s="9"/>
    </row>
    <row r="366" spans="1:23" ht="11.85" customHeight="1" x14ac:dyDescent="0.2">
      <c r="L366" s="9"/>
      <c r="N366" s="9"/>
      <c r="P366" s="9"/>
    </row>
    <row r="367" spans="1:23" ht="11.85" customHeight="1" x14ac:dyDescent="0.2">
      <c r="L367" s="9"/>
      <c r="N367" s="9"/>
      <c r="P367" s="9"/>
    </row>
    <row r="368" spans="1:23" ht="11.85" customHeight="1" x14ac:dyDescent="0.2">
      <c r="L368" s="9"/>
      <c r="N368" s="9"/>
      <c r="P368" s="9"/>
    </row>
    <row r="369" spans="1:17" ht="11.85" customHeight="1" x14ac:dyDescent="0.2">
      <c r="L369" s="9"/>
      <c r="N369" s="9"/>
      <c r="P369" s="9"/>
    </row>
    <row r="370" spans="1:17" ht="11.85" customHeight="1" x14ac:dyDescent="0.2">
      <c r="L370" s="9"/>
      <c r="N370" s="9"/>
      <c r="P370" s="9"/>
    </row>
    <row r="371" spans="1:17" ht="11.85" customHeight="1" x14ac:dyDescent="0.2">
      <c r="L371" s="9"/>
      <c r="N371" s="9"/>
      <c r="P371" s="9"/>
    </row>
    <row r="372" spans="1:17" ht="11.85" customHeight="1" x14ac:dyDescent="0.2">
      <c r="L372" s="9"/>
      <c r="N372" s="9"/>
      <c r="P372" s="9"/>
    </row>
    <row r="373" spans="1:17" ht="11.85" customHeight="1" x14ac:dyDescent="0.2">
      <c r="L373" s="9"/>
      <c r="N373" s="9"/>
      <c r="P373" s="9"/>
    </row>
    <row r="374" spans="1:17" ht="11.85" customHeight="1" x14ac:dyDescent="0.2">
      <c r="L374" s="9"/>
      <c r="N374" s="9"/>
      <c r="P374" s="9"/>
    </row>
    <row r="375" spans="1:17" ht="11.85" customHeight="1" x14ac:dyDescent="0.2">
      <c r="L375" s="9"/>
      <c r="N375" s="9"/>
      <c r="P375" s="9"/>
    </row>
    <row r="376" spans="1:17" ht="11.85" customHeight="1" x14ac:dyDescent="0.2">
      <c r="A376" s="1"/>
      <c r="B376" s="1"/>
      <c r="E376" s="2" t="str">
        <f>$E$1</f>
        <v>CITY OF BRADY</v>
      </c>
    </row>
    <row r="377" spans="1:17" ht="11.85" customHeight="1" x14ac:dyDescent="0.2">
      <c r="E377" s="2" t="str">
        <f>$E$2</f>
        <v>BUDGET  REPORT</v>
      </c>
    </row>
    <row r="378" spans="1:17" ht="11.85" customHeight="1" x14ac:dyDescent="0.2">
      <c r="E378" s="2" t="str">
        <f>$E$3</f>
        <v>FISCAL YEAR 2025 - 2026</v>
      </c>
    </row>
    <row r="379" spans="1:17" ht="11.85" customHeight="1" x14ac:dyDescent="0.2">
      <c r="A379" s="3" t="s">
        <v>3</v>
      </c>
    </row>
    <row r="380" spans="1:17" ht="11.85" customHeight="1" x14ac:dyDescent="0.2">
      <c r="A380" s="3" t="s">
        <v>278</v>
      </c>
    </row>
    <row r="381" spans="1:17" ht="11.85" customHeight="1" x14ac:dyDescent="0.2">
      <c r="I381" s="49" t="str">
        <f>+I6</f>
        <v>(----- 2024-2025------)</v>
      </c>
      <c r="J381" s="49"/>
      <c r="K381" s="49"/>
      <c r="L381" s="6"/>
      <c r="M381" s="50" t="str">
        <f>$M$6</f>
        <v>2025-2026</v>
      </c>
      <c r="N381" s="50"/>
      <c r="O381" s="50"/>
      <c r="P381" s="50"/>
      <c r="Q381" s="50"/>
    </row>
    <row r="382" spans="1:17" ht="11.85" customHeight="1" x14ac:dyDescent="0.2">
      <c r="C382" s="5" t="str">
        <f>$C$7</f>
        <v>2021-2022</v>
      </c>
      <c r="D382" s="5"/>
      <c r="E382" s="5" t="str">
        <f>$E$7</f>
        <v>2022-2023</v>
      </c>
      <c r="F382" s="5"/>
      <c r="G382" s="5" t="str">
        <f>$G$7</f>
        <v>2023-2024</v>
      </c>
      <c r="H382" s="5"/>
      <c r="I382" s="5" t="s">
        <v>9</v>
      </c>
      <c r="J382" s="5"/>
      <c r="K382" s="5" t="str">
        <f>+$K$7</f>
        <v>PROJECTED</v>
      </c>
      <c r="L382" s="6"/>
      <c r="M382" s="5" t="str">
        <f>$M$7</f>
        <v>2025-2026</v>
      </c>
      <c r="N382" s="6"/>
      <c r="O382" s="5" t="str">
        <f>$O$7</f>
        <v>2025-2026</v>
      </c>
      <c r="P382" s="6"/>
      <c r="Q382" s="5" t="str">
        <f>$Q$7</f>
        <v>APPROVED</v>
      </c>
    </row>
    <row r="383" spans="1:17" ht="11.85" customHeight="1" x14ac:dyDescent="0.2">
      <c r="A383" s="7" t="s">
        <v>279</v>
      </c>
      <c r="C383" s="8" t="s">
        <v>12</v>
      </c>
      <c r="D383" s="5"/>
      <c r="E383" s="8" t="s">
        <v>12</v>
      </c>
      <c r="F383" s="5"/>
      <c r="G383" s="8" t="s">
        <v>12</v>
      </c>
      <c r="H383" s="5"/>
      <c r="I383" s="8" t="s">
        <v>13</v>
      </c>
      <c r="J383" s="5"/>
      <c r="K383" s="8" t="s">
        <v>13</v>
      </c>
      <c r="L383" s="6"/>
      <c r="M383" s="8" t="str">
        <f>$M$8</f>
        <v>BASE</v>
      </c>
      <c r="N383" s="6"/>
      <c r="O383" s="8" t="str">
        <f>$O$8</f>
        <v>SUPPLEMENTAL</v>
      </c>
      <c r="P383" s="6"/>
      <c r="Q383" s="8" t="str">
        <f>$Q$8</f>
        <v>BUDGET</v>
      </c>
    </row>
    <row r="384" spans="1:17" ht="11.85" customHeight="1" x14ac:dyDescent="0.2"/>
    <row r="385" spans="1:34" ht="11.85" customHeight="1" x14ac:dyDescent="0.2">
      <c r="A385" s="10" t="s">
        <v>280</v>
      </c>
    </row>
    <row r="386" spans="1:34" ht="11.85" customHeight="1" x14ac:dyDescent="0.2">
      <c r="A386" s="3" t="s">
        <v>281</v>
      </c>
      <c r="C386" s="2">
        <v>261687.78</v>
      </c>
      <c r="E386" s="2">
        <v>241362.39</v>
      </c>
      <c r="G386" s="2">
        <v>253581.4</v>
      </c>
      <c r="I386" s="2">
        <v>262386</v>
      </c>
      <c r="K386" s="2">
        <f>217386+3300</f>
        <v>220686</v>
      </c>
      <c r="L386" s="9"/>
      <c r="M386" s="2">
        <v>216937</v>
      </c>
      <c r="N386" s="9"/>
      <c r="O386" s="25">
        <v>7696</v>
      </c>
      <c r="P386" s="9"/>
      <c r="Q386" s="2">
        <f>M386+O386</f>
        <v>224633</v>
      </c>
      <c r="T386" s="11"/>
    </row>
    <row r="387" spans="1:34" ht="11.85" customHeight="1" x14ac:dyDescent="0.2">
      <c r="A387" s="3" t="s">
        <v>282</v>
      </c>
      <c r="C387" s="2">
        <v>14.47</v>
      </c>
      <c r="E387" s="2">
        <v>0</v>
      </c>
      <c r="G387" s="2">
        <v>111.84</v>
      </c>
      <c r="I387" s="2">
        <v>0</v>
      </c>
      <c r="K387" s="2">
        <v>0</v>
      </c>
      <c r="L387" s="9"/>
      <c r="M387" s="2">
        <v>100</v>
      </c>
      <c r="N387" s="9"/>
      <c r="O387" s="25">
        <v>0</v>
      </c>
      <c r="P387" s="9"/>
      <c r="Q387" s="2">
        <f t="shared" ref="Q387:Q395" si="18">M387+O387</f>
        <v>100</v>
      </c>
      <c r="T387" s="11"/>
    </row>
    <row r="388" spans="1:34" ht="11.85" customHeight="1" x14ac:dyDescent="0.2">
      <c r="A388" s="3" t="s">
        <v>283</v>
      </c>
      <c r="C388" s="2">
        <v>0</v>
      </c>
      <c r="E388" s="2">
        <v>0</v>
      </c>
      <c r="G388" s="2">
        <v>0</v>
      </c>
      <c r="I388" s="2">
        <v>0</v>
      </c>
      <c r="K388" s="2">
        <v>0</v>
      </c>
      <c r="L388" s="9"/>
      <c r="M388" s="2">
        <v>0</v>
      </c>
      <c r="N388" s="9"/>
      <c r="O388" s="25">
        <v>0</v>
      </c>
      <c r="P388" s="9"/>
      <c r="Q388" s="2">
        <f t="shared" si="18"/>
        <v>0</v>
      </c>
      <c r="T388" s="11"/>
    </row>
    <row r="389" spans="1:34" ht="11.85" customHeight="1" x14ac:dyDescent="0.2">
      <c r="A389" s="3" t="s">
        <v>284</v>
      </c>
      <c r="C389" s="2">
        <v>5390</v>
      </c>
      <c r="E389" s="2">
        <v>5340</v>
      </c>
      <c r="G389" s="2">
        <v>5340</v>
      </c>
      <c r="I389" s="2">
        <v>5100</v>
      </c>
      <c r="K389" s="2">
        <v>4900</v>
      </c>
      <c r="L389" s="9"/>
      <c r="M389" s="2">
        <v>4500</v>
      </c>
      <c r="N389" s="9"/>
      <c r="O389" s="25">
        <v>0</v>
      </c>
      <c r="P389" s="9"/>
      <c r="Q389" s="2">
        <f t="shared" si="18"/>
        <v>4500</v>
      </c>
      <c r="T389" s="11"/>
    </row>
    <row r="390" spans="1:34" ht="11.85" customHeight="1" x14ac:dyDescent="0.2">
      <c r="A390" s="3" t="s">
        <v>285</v>
      </c>
      <c r="C390" s="2">
        <v>43848.56</v>
      </c>
      <c r="E390" s="2">
        <v>38023.58</v>
      </c>
      <c r="G390" s="2">
        <v>30875.34</v>
      </c>
      <c r="I390" s="2">
        <v>33872</v>
      </c>
      <c r="K390" s="2">
        <v>33872</v>
      </c>
      <c r="L390" s="9"/>
      <c r="M390" s="2">
        <v>25834</v>
      </c>
      <c r="N390" s="9"/>
      <c r="O390" s="25">
        <v>1822</v>
      </c>
      <c r="P390" s="9"/>
      <c r="Q390" s="2">
        <f t="shared" si="18"/>
        <v>27656</v>
      </c>
      <c r="T390" s="11"/>
    </row>
    <row r="391" spans="1:34" ht="11.85" customHeight="1" x14ac:dyDescent="0.2">
      <c r="A391" s="3" t="s">
        <v>286</v>
      </c>
      <c r="C391" s="2">
        <v>26018.52</v>
      </c>
      <c r="E391" s="2">
        <v>24187.65</v>
      </c>
      <c r="G391" s="2">
        <v>24930.1</v>
      </c>
      <c r="I391" s="2">
        <v>24218</v>
      </c>
      <c r="K391" s="2">
        <v>24218</v>
      </c>
      <c r="L391" s="9"/>
      <c r="M391" s="2">
        <v>19298</v>
      </c>
      <c r="N391" s="9"/>
      <c r="O391" s="25">
        <v>725</v>
      </c>
      <c r="P391" s="9"/>
      <c r="Q391" s="2">
        <f t="shared" si="18"/>
        <v>20023</v>
      </c>
      <c r="T391" s="11"/>
    </row>
    <row r="392" spans="1:34" ht="11.85" customHeight="1" x14ac:dyDescent="0.2">
      <c r="A392" s="3" t="s">
        <v>287</v>
      </c>
      <c r="C392" s="2">
        <v>1151.1400000000001</v>
      </c>
      <c r="E392" s="2">
        <v>619.41999999999996</v>
      </c>
      <c r="G392" s="2">
        <v>869.26</v>
      </c>
      <c r="I392" s="2">
        <v>699</v>
      </c>
      <c r="K392" s="2">
        <v>699</v>
      </c>
      <c r="L392" s="9"/>
      <c r="M392" s="2">
        <v>621</v>
      </c>
      <c r="N392" s="9"/>
      <c r="O392" s="25">
        <v>0</v>
      </c>
      <c r="P392" s="9"/>
      <c r="Q392" s="2">
        <f t="shared" si="18"/>
        <v>621</v>
      </c>
      <c r="T392" s="11"/>
    </row>
    <row r="393" spans="1:34" ht="11.85" customHeight="1" x14ac:dyDescent="0.2">
      <c r="A393" s="3" t="s">
        <v>288</v>
      </c>
      <c r="C393" s="2">
        <v>36</v>
      </c>
      <c r="E393" s="2">
        <v>27</v>
      </c>
      <c r="G393" s="2">
        <v>469.39</v>
      </c>
      <c r="I393" s="2">
        <v>391</v>
      </c>
      <c r="K393" s="2">
        <v>391</v>
      </c>
      <c r="L393" s="9"/>
      <c r="M393" s="2">
        <v>240</v>
      </c>
      <c r="N393" s="9"/>
      <c r="O393" s="25">
        <v>0</v>
      </c>
      <c r="P393" s="9"/>
      <c r="Q393" s="2">
        <f t="shared" si="18"/>
        <v>240</v>
      </c>
      <c r="T393" s="11"/>
    </row>
    <row r="394" spans="1:34" ht="11.85" customHeight="1" x14ac:dyDescent="0.2">
      <c r="A394" s="3" t="s">
        <v>289</v>
      </c>
      <c r="C394" s="2">
        <v>22611.25</v>
      </c>
      <c r="E394" s="2">
        <v>20239.93</v>
      </c>
      <c r="G394" s="2">
        <v>21239.15</v>
      </c>
      <c r="I394" s="2">
        <v>20466</v>
      </c>
      <c r="K394" s="2">
        <v>20466</v>
      </c>
      <c r="L394" s="9"/>
      <c r="M394" s="2">
        <v>16930</v>
      </c>
      <c r="N394" s="9"/>
      <c r="O394" s="25">
        <v>600</v>
      </c>
      <c r="P394" s="9"/>
      <c r="Q394" s="2">
        <f t="shared" si="18"/>
        <v>17530</v>
      </c>
      <c r="T394" s="11"/>
    </row>
    <row r="395" spans="1:34" ht="11.85" customHeight="1" x14ac:dyDescent="0.2">
      <c r="A395" s="3" t="s">
        <v>290</v>
      </c>
      <c r="C395" s="12">
        <v>41.36</v>
      </c>
      <c r="E395" s="12">
        <v>0</v>
      </c>
      <c r="G395" s="12">
        <v>0</v>
      </c>
      <c r="I395" s="12">
        <v>0</v>
      </c>
      <c r="K395" s="12">
        <v>0</v>
      </c>
      <c r="L395" s="9"/>
      <c r="M395" s="12">
        <v>0</v>
      </c>
      <c r="N395" s="9"/>
      <c r="O395" s="27">
        <v>0</v>
      </c>
      <c r="P395" s="9"/>
      <c r="Q395" s="12">
        <f t="shared" si="18"/>
        <v>0</v>
      </c>
      <c r="T395" s="11"/>
      <c r="AH395" s="2"/>
    </row>
    <row r="396" spans="1:34" ht="11.85" customHeight="1" x14ac:dyDescent="0.2">
      <c r="A396" s="3" t="s">
        <v>291</v>
      </c>
      <c r="C396" s="2">
        <f>SUM(C386:C395)</f>
        <v>360799.08</v>
      </c>
      <c r="E396" s="2">
        <f>SUM(E386:E395)</f>
        <v>329799.97000000003</v>
      </c>
      <c r="G396" s="2">
        <f>SUM(G386:G395)</f>
        <v>337416.48000000004</v>
      </c>
      <c r="I396" s="2">
        <f>SUM(I386:I395)</f>
        <v>347132</v>
      </c>
      <c r="K396" s="2">
        <f>SUM(K386:K395)</f>
        <v>305232</v>
      </c>
      <c r="L396" s="9"/>
      <c r="M396" s="2">
        <f>SUM(M386:M395)</f>
        <v>284460</v>
      </c>
      <c r="N396" s="9"/>
      <c r="O396" s="25">
        <f>SUM(O386:O395)</f>
        <v>10843</v>
      </c>
      <c r="P396" s="9"/>
      <c r="Q396" s="2">
        <f>SUM(Q386:Q395)</f>
        <v>295303</v>
      </c>
      <c r="R396" s="54"/>
      <c r="T396" s="14"/>
      <c r="U396" s="9"/>
    </row>
    <row r="397" spans="1:34" ht="11.85" customHeight="1" x14ac:dyDescent="0.2">
      <c r="L397" s="9"/>
      <c r="N397" s="9"/>
      <c r="P397" s="9"/>
    </row>
    <row r="398" spans="1:34" ht="11.85" customHeight="1" x14ac:dyDescent="0.2">
      <c r="A398" s="10" t="s">
        <v>292</v>
      </c>
      <c r="L398" s="9"/>
      <c r="N398" s="9"/>
      <c r="P398" s="9"/>
    </row>
    <row r="399" spans="1:34" ht="11.85" customHeight="1" x14ac:dyDescent="0.2">
      <c r="A399" s="3" t="s">
        <v>293</v>
      </c>
      <c r="C399" s="2">
        <v>860</v>
      </c>
      <c r="E399" s="2">
        <v>1476.6</v>
      </c>
      <c r="G399" s="2">
        <v>1273</v>
      </c>
      <c r="I399" s="2">
        <v>1000</v>
      </c>
      <c r="K399" s="2">
        <v>1200</v>
      </c>
      <c r="L399" s="9"/>
      <c r="M399" s="2">
        <v>1200</v>
      </c>
      <c r="N399" s="9"/>
      <c r="O399" s="2">
        <v>0</v>
      </c>
      <c r="P399" s="9"/>
      <c r="Q399" s="2">
        <f t="shared" ref="Q399:Q415" si="19">M399+O399</f>
        <v>1200</v>
      </c>
      <c r="T399" s="11"/>
    </row>
    <row r="400" spans="1:34" ht="11.85" customHeight="1" x14ac:dyDescent="0.2">
      <c r="A400" s="3" t="s">
        <v>294</v>
      </c>
      <c r="C400" s="2">
        <v>23950.37</v>
      </c>
      <c r="E400" s="2">
        <v>24048.01</v>
      </c>
      <c r="G400" s="2">
        <v>10874.84</v>
      </c>
      <c r="I400" s="2">
        <v>22000</v>
      </c>
      <c r="K400" s="2">
        <v>22000</v>
      </c>
      <c r="L400" s="9"/>
      <c r="M400" s="2">
        <v>20000</v>
      </c>
      <c r="N400" s="9"/>
      <c r="O400" s="2">
        <v>0</v>
      </c>
      <c r="P400" s="9"/>
      <c r="Q400" s="2">
        <f t="shared" si="19"/>
        <v>20000</v>
      </c>
      <c r="T400" s="11"/>
    </row>
    <row r="401" spans="1:20" ht="11.85" customHeight="1" x14ac:dyDescent="0.2">
      <c r="A401" s="3" t="s">
        <v>295</v>
      </c>
      <c r="C401" s="2">
        <v>46554.76</v>
      </c>
      <c r="E401" s="2">
        <v>69211.94</v>
      </c>
      <c r="G401" s="2">
        <v>150036.49</v>
      </c>
      <c r="I401" s="2">
        <v>21000</v>
      </c>
      <c r="K401" s="2">
        <v>105550</v>
      </c>
      <c r="L401" s="9"/>
      <c r="M401" s="2">
        <v>30000</v>
      </c>
      <c r="N401" s="9"/>
      <c r="O401" s="2">
        <v>25000</v>
      </c>
      <c r="P401" s="9"/>
      <c r="Q401" s="2">
        <f t="shared" si="19"/>
        <v>55000</v>
      </c>
      <c r="T401" s="11"/>
    </row>
    <row r="402" spans="1:20" ht="11.85" customHeight="1" x14ac:dyDescent="0.2">
      <c r="A402" s="3" t="s">
        <v>296</v>
      </c>
      <c r="C402" s="2">
        <v>2311.4899999999998</v>
      </c>
      <c r="E402" s="2">
        <v>1721.29</v>
      </c>
      <c r="G402" s="2">
        <v>719</v>
      </c>
      <c r="I402" s="2">
        <v>2000</v>
      </c>
      <c r="K402" s="2">
        <v>2000</v>
      </c>
      <c r="L402" s="9"/>
      <c r="M402" s="2">
        <v>2000</v>
      </c>
      <c r="N402" s="9"/>
      <c r="O402" s="2">
        <v>0</v>
      </c>
      <c r="P402" s="9"/>
      <c r="Q402" s="2">
        <f t="shared" si="19"/>
        <v>2000</v>
      </c>
      <c r="T402" s="11"/>
    </row>
    <row r="403" spans="1:20" ht="11.85" customHeight="1" x14ac:dyDescent="0.2">
      <c r="A403" s="3" t="s">
        <v>297</v>
      </c>
      <c r="C403" s="2">
        <v>28710.6</v>
      </c>
      <c r="E403" s="2">
        <v>32797.379999999997</v>
      </c>
      <c r="G403" s="2">
        <v>36230</v>
      </c>
      <c r="I403" s="2">
        <v>38800</v>
      </c>
      <c r="K403" s="2">
        <v>38800</v>
      </c>
      <c r="L403" s="9"/>
      <c r="M403" s="2">
        <v>48500</v>
      </c>
      <c r="N403" s="9"/>
      <c r="O403" s="2">
        <v>0</v>
      </c>
      <c r="P403" s="9"/>
      <c r="Q403" s="2">
        <f t="shared" si="19"/>
        <v>48500</v>
      </c>
      <c r="T403" s="11"/>
    </row>
    <row r="404" spans="1:20" ht="11.85" customHeight="1" x14ac:dyDescent="0.2">
      <c r="A404" s="3" t="s">
        <v>298</v>
      </c>
      <c r="C404" s="2">
        <v>11189.05</v>
      </c>
      <c r="E404" s="2">
        <v>25957.11</v>
      </c>
      <c r="G404" s="2">
        <v>3899.53</v>
      </c>
      <c r="I404" s="2">
        <v>4000</v>
      </c>
      <c r="K404" s="2">
        <v>4000</v>
      </c>
      <c r="L404" s="9"/>
      <c r="M404" s="2">
        <v>4000</v>
      </c>
      <c r="N404" s="9"/>
      <c r="O404" s="2">
        <v>0</v>
      </c>
      <c r="P404" s="9"/>
      <c r="Q404" s="2">
        <f t="shared" si="19"/>
        <v>4000</v>
      </c>
      <c r="T404" s="11"/>
    </row>
    <row r="405" spans="1:20" ht="11.85" customHeight="1" x14ac:dyDescent="0.2">
      <c r="A405" s="3" t="s">
        <v>299</v>
      </c>
      <c r="C405" s="2">
        <v>13335.58</v>
      </c>
      <c r="E405" s="2">
        <v>7303.06</v>
      </c>
      <c r="G405" s="2">
        <v>19125.32</v>
      </c>
      <c r="I405" s="2">
        <v>20000</v>
      </c>
      <c r="K405" s="2">
        <v>19800</v>
      </c>
      <c r="L405" s="9"/>
      <c r="M405" s="2">
        <v>20000</v>
      </c>
      <c r="N405" s="9"/>
      <c r="O405" s="2">
        <v>0</v>
      </c>
      <c r="P405" s="9"/>
      <c r="Q405" s="2">
        <f t="shared" si="19"/>
        <v>20000</v>
      </c>
      <c r="T405" s="11"/>
    </row>
    <row r="406" spans="1:20" ht="11.85" hidden="1" customHeight="1" x14ac:dyDescent="0.2">
      <c r="A406" s="3" t="s">
        <v>300</v>
      </c>
      <c r="C406" s="2">
        <v>0</v>
      </c>
      <c r="E406" s="2">
        <v>0</v>
      </c>
      <c r="G406" s="2">
        <v>0</v>
      </c>
      <c r="I406" s="2">
        <v>0</v>
      </c>
      <c r="K406" s="2">
        <v>0</v>
      </c>
      <c r="L406" s="9"/>
      <c r="M406" s="2">
        <v>0</v>
      </c>
      <c r="N406" s="9"/>
      <c r="O406" s="2">
        <v>0</v>
      </c>
      <c r="P406" s="9"/>
      <c r="Q406" s="2">
        <f t="shared" si="19"/>
        <v>0</v>
      </c>
      <c r="T406" s="11"/>
    </row>
    <row r="407" spans="1:20" ht="11.85" customHeight="1" x14ac:dyDescent="0.2">
      <c r="A407" s="3" t="s">
        <v>301</v>
      </c>
      <c r="C407" s="2">
        <v>23341.4</v>
      </c>
      <c r="E407" s="2">
        <v>24969.48</v>
      </c>
      <c r="G407" s="2">
        <v>29200.12</v>
      </c>
      <c r="I407" s="2">
        <v>27000</v>
      </c>
      <c r="K407" s="2">
        <v>27000</v>
      </c>
      <c r="L407" s="9"/>
      <c r="M407" s="2">
        <v>29000</v>
      </c>
      <c r="N407" s="9"/>
      <c r="O407" s="2">
        <v>0</v>
      </c>
      <c r="P407" s="9"/>
      <c r="Q407" s="2">
        <f t="shared" si="19"/>
        <v>29000</v>
      </c>
      <c r="T407" s="11"/>
    </row>
    <row r="408" spans="1:20" ht="11.85" customHeight="1" x14ac:dyDescent="0.2">
      <c r="A408" s="3" t="s">
        <v>302</v>
      </c>
      <c r="C408" s="2">
        <v>26354.01</v>
      </c>
      <c r="E408" s="2">
        <v>28398.53</v>
      </c>
      <c r="G408" s="2">
        <v>28573.72</v>
      </c>
      <c r="I408" s="2">
        <v>28000</v>
      </c>
      <c r="K408" s="2">
        <v>28000</v>
      </c>
      <c r="L408" s="9"/>
      <c r="M408" s="2">
        <v>30000</v>
      </c>
      <c r="N408" s="9"/>
      <c r="O408" s="2">
        <v>0</v>
      </c>
      <c r="P408" s="9"/>
      <c r="Q408" s="2">
        <f t="shared" si="19"/>
        <v>30000</v>
      </c>
      <c r="T408" s="11"/>
    </row>
    <row r="409" spans="1:20" ht="11.85" customHeight="1" x14ac:dyDescent="0.2">
      <c r="A409" s="3" t="s">
        <v>303</v>
      </c>
      <c r="C409" s="2">
        <v>12848.7</v>
      </c>
      <c r="E409" s="2">
        <v>8717.8799999999992</v>
      </c>
      <c r="G409" s="2">
        <v>5840.4</v>
      </c>
      <c r="I409" s="2">
        <v>6000</v>
      </c>
      <c r="K409" s="2">
        <v>6200</v>
      </c>
      <c r="L409" s="9"/>
      <c r="M409" s="2">
        <v>6200</v>
      </c>
      <c r="N409" s="9"/>
      <c r="O409" s="2">
        <v>0</v>
      </c>
      <c r="P409" s="9"/>
      <c r="Q409" s="2">
        <f t="shared" si="19"/>
        <v>6200</v>
      </c>
      <c r="T409" s="11"/>
    </row>
    <row r="410" spans="1:20" ht="11.85" customHeight="1" x14ac:dyDescent="0.2">
      <c r="A410" s="3" t="s">
        <v>304</v>
      </c>
      <c r="C410" s="2">
        <v>0</v>
      </c>
      <c r="E410" s="2">
        <v>0</v>
      </c>
      <c r="G410" s="2">
        <v>0</v>
      </c>
      <c r="I410" s="2">
        <v>0</v>
      </c>
      <c r="K410" s="2">
        <f>75000-7500</f>
        <v>67500</v>
      </c>
      <c r="L410" s="9"/>
      <c r="M410" s="2">
        <v>0</v>
      </c>
      <c r="N410" s="9"/>
      <c r="O410" s="2">
        <v>0</v>
      </c>
      <c r="P410" s="9"/>
      <c r="Q410" s="2">
        <f t="shared" si="19"/>
        <v>0</v>
      </c>
      <c r="T410" s="11"/>
    </row>
    <row r="411" spans="1:20" ht="11.85" customHeight="1" x14ac:dyDescent="0.2">
      <c r="A411" s="3" t="s">
        <v>305</v>
      </c>
      <c r="C411" s="2">
        <v>8508</v>
      </c>
      <c r="E411" s="2">
        <v>8508</v>
      </c>
      <c r="G411" s="2">
        <v>8500.32</v>
      </c>
      <c r="I411" s="2">
        <v>8500</v>
      </c>
      <c r="K411" s="2">
        <v>8500</v>
      </c>
      <c r="L411" s="9"/>
      <c r="M411" s="2">
        <v>8500</v>
      </c>
      <c r="N411" s="9"/>
      <c r="O411" s="2">
        <v>0</v>
      </c>
      <c r="P411" s="9"/>
      <c r="Q411" s="2">
        <f t="shared" si="19"/>
        <v>8500</v>
      </c>
      <c r="T411" s="11"/>
    </row>
    <row r="412" spans="1:20" ht="11.85" customHeight="1" x14ac:dyDescent="0.2">
      <c r="A412" s="3" t="s">
        <v>306</v>
      </c>
      <c r="C412" s="2">
        <v>3436</v>
      </c>
      <c r="E412" s="2">
        <v>3165.5</v>
      </c>
      <c r="G412" s="2">
        <v>2760</v>
      </c>
      <c r="I412" s="2">
        <v>3500</v>
      </c>
      <c r="K412" s="2">
        <v>3500</v>
      </c>
      <c r="L412" s="9"/>
      <c r="M412" s="2">
        <v>3500</v>
      </c>
      <c r="N412" s="9"/>
      <c r="O412" s="2">
        <v>0</v>
      </c>
      <c r="P412" s="9"/>
      <c r="Q412" s="2">
        <f t="shared" si="19"/>
        <v>3500</v>
      </c>
      <c r="T412" s="11"/>
    </row>
    <row r="413" spans="1:20" ht="11.85" customHeight="1" x14ac:dyDescent="0.2">
      <c r="A413" s="3" t="s">
        <v>307</v>
      </c>
      <c r="C413" s="2">
        <v>2170.21</v>
      </c>
      <c r="E413" s="2">
        <v>3692.19</v>
      </c>
      <c r="G413" s="2">
        <v>10921.68</v>
      </c>
      <c r="I413" s="2">
        <v>9000</v>
      </c>
      <c r="K413" s="2">
        <v>9000</v>
      </c>
      <c r="L413" s="9"/>
      <c r="M413" s="2">
        <v>9500</v>
      </c>
      <c r="N413" s="9"/>
      <c r="O413" s="2">
        <v>0</v>
      </c>
      <c r="P413" s="9"/>
      <c r="Q413" s="2">
        <f t="shared" si="19"/>
        <v>9500</v>
      </c>
      <c r="T413" s="11"/>
    </row>
    <row r="414" spans="1:20" ht="11.85" customHeight="1" x14ac:dyDescent="0.2">
      <c r="A414" s="3" t="s">
        <v>308</v>
      </c>
      <c r="C414" s="12">
        <v>4544.57</v>
      </c>
      <c r="E414" s="12">
        <v>43302.879999999997</v>
      </c>
      <c r="G414" s="12">
        <v>0</v>
      </c>
      <c r="I414" s="12">
        <v>0</v>
      </c>
      <c r="K414" s="12">
        <v>0</v>
      </c>
      <c r="L414" s="9"/>
      <c r="M414" s="12">
        <v>2400</v>
      </c>
      <c r="N414" s="9"/>
      <c r="O414" s="12">
        <v>0</v>
      </c>
      <c r="P414" s="9"/>
      <c r="Q414" s="12">
        <f>M414+O414</f>
        <v>2400</v>
      </c>
      <c r="T414" s="11"/>
    </row>
    <row r="415" spans="1:20" ht="11.85" hidden="1" customHeight="1" x14ac:dyDescent="0.2">
      <c r="A415" s="3" t="s">
        <v>309</v>
      </c>
      <c r="C415" s="12">
        <v>0</v>
      </c>
      <c r="E415" s="12">
        <v>0</v>
      </c>
      <c r="G415" s="12">
        <v>0</v>
      </c>
      <c r="I415" s="12">
        <v>0</v>
      </c>
      <c r="K415" s="12">
        <v>0</v>
      </c>
      <c r="L415" s="9"/>
      <c r="M415" s="12">
        <v>0</v>
      </c>
      <c r="N415" s="9"/>
      <c r="O415" s="12">
        <v>0</v>
      </c>
      <c r="P415" s="9"/>
      <c r="Q415" s="12">
        <f t="shared" si="19"/>
        <v>0</v>
      </c>
      <c r="T415" s="11"/>
    </row>
    <row r="416" spans="1:20" ht="11.85" customHeight="1" x14ac:dyDescent="0.2">
      <c r="A416" s="3" t="s">
        <v>310</v>
      </c>
      <c r="C416" s="2">
        <f>SUM(C399:C415)</f>
        <v>208114.74000000002</v>
      </c>
      <c r="E416" s="2">
        <f>SUM(E399:E415)</f>
        <v>283269.85000000003</v>
      </c>
      <c r="G416" s="2">
        <f>SUM(G399:G415)</f>
        <v>307954.42000000004</v>
      </c>
      <c r="I416" s="2">
        <f>SUM(I399:I415)</f>
        <v>190800</v>
      </c>
      <c r="K416" s="2">
        <f>SUM(K399:K415)</f>
        <v>343050</v>
      </c>
      <c r="L416" s="9"/>
      <c r="M416" s="2">
        <f>SUM(M399:M415)</f>
        <v>214800</v>
      </c>
      <c r="N416" s="9"/>
      <c r="O416" s="2">
        <f>SUM(O399:O415)</f>
        <v>25000</v>
      </c>
      <c r="P416" s="9"/>
      <c r="Q416" s="2">
        <f>SUM(Q399:Q415)</f>
        <v>239800</v>
      </c>
      <c r="T416" s="14"/>
    </row>
    <row r="417" spans="1:20" ht="11.85" customHeight="1" x14ac:dyDescent="0.2">
      <c r="L417" s="9"/>
      <c r="N417" s="9"/>
      <c r="P417" s="9"/>
    </row>
    <row r="418" spans="1:20" ht="11.85" customHeight="1" x14ac:dyDescent="0.2">
      <c r="A418" s="10" t="s">
        <v>311</v>
      </c>
      <c r="L418" s="9"/>
      <c r="N418" s="9"/>
      <c r="P418" s="9"/>
    </row>
    <row r="419" spans="1:20" ht="11.85" customHeight="1" x14ac:dyDescent="0.2">
      <c r="A419" s="3" t="s">
        <v>312</v>
      </c>
      <c r="C419" s="2">
        <v>1575.82</v>
      </c>
      <c r="E419" s="2">
        <v>2724.47</v>
      </c>
      <c r="G419" s="2">
        <v>6266.51</v>
      </c>
      <c r="I419" s="2">
        <v>7000</v>
      </c>
      <c r="K419" s="2">
        <v>7000</v>
      </c>
      <c r="L419" s="9"/>
      <c r="M419" s="2">
        <v>7000</v>
      </c>
      <c r="N419" s="9"/>
      <c r="O419" s="2">
        <v>0</v>
      </c>
      <c r="P419" s="9"/>
      <c r="Q419" s="2">
        <f t="shared" ref="Q419:Q435" si="20">M419+O419</f>
        <v>7000</v>
      </c>
      <c r="T419" s="11"/>
    </row>
    <row r="420" spans="1:20" ht="11.85" customHeight="1" x14ac:dyDescent="0.2">
      <c r="A420" s="3" t="s">
        <v>313</v>
      </c>
      <c r="C420" s="2">
        <v>21837.35</v>
      </c>
      <c r="E420" s="2">
        <v>19969.11</v>
      </c>
      <c r="G420" s="2">
        <v>20101.7</v>
      </c>
      <c r="I420" s="2">
        <v>21000</v>
      </c>
      <c r="K420" s="2">
        <v>21000</v>
      </c>
      <c r="L420" s="9"/>
      <c r="M420" s="2">
        <v>23000</v>
      </c>
      <c r="N420" s="9"/>
      <c r="O420" s="2">
        <v>0</v>
      </c>
      <c r="P420" s="9"/>
      <c r="Q420" s="2">
        <f t="shared" si="20"/>
        <v>23000</v>
      </c>
      <c r="T420" s="11"/>
    </row>
    <row r="421" spans="1:20" ht="11.85" customHeight="1" x14ac:dyDescent="0.2">
      <c r="A421" s="3" t="s">
        <v>314</v>
      </c>
      <c r="C421" s="2">
        <v>3114.13</v>
      </c>
      <c r="E421" s="2">
        <v>7464.38</v>
      </c>
      <c r="G421" s="2">
        <v>3258.77</v>
      </c>
      <c r="I421" s="2">
        <v>5000</v>
      </c>
      <c r="K421" s="2">
        <v>5000</v>
      </c>
      <c r="L421" s="9"/>
      <c r="M421" s="2">
        <v>5000</v>
      </c>
      <c r="N421" s="9"/>
      <c r="O421" s="2">
        <v>0</v>
      </c>
      <c r="P421" s="9"/>
      <c r="Q421" s="2">
        <f t="shared" si="20"/>
        <v>5000</v>
      </c>
      <c r="T421" s="11"/>
    </row>
    <row r="422" spans="1:20" ht="11.85" customHeight="1" x14ac:dyDescent="0.2">
      <c r="A422" s="3" t="s">
        <v>315</v>
      </c>
      <c r="C422" s="2">
        <v>19662.27</v>
      </c>
      <c r="E422" s="2">
        <v>21230.18</v>
      </c>
      <c r="G422" s="2">
        <v>22949.07</v>
      </c>
      <c r="I422" s="2">
        <v>20000</v>
      </c>
      <c r="K422" s="2">
        <v>20000</v>
      </c>
      <c r="L422" s="9"/>
      <c r="M422" s="2">
        <v>20000</v>
      </c>
      <c r="N422" s="9"/>
      <c r="O422" s="2">
        <v>0</v>
      </c>
      <c r="P422" s="9"/>
      <c r="Q422" s="2">
        <f t="shared" si="20"/>
        <v>20000</v>
      </c>
      <c r="T422" s="11"/>
    </row>
    <row r="423" spans="1:20" ht="11.85" customHeight="1" x14ac:dyDescent="0.2">
      <c r="A423" s="3" t="s">
        <v>316</v>
      </c>
      <c r="C423" s="2">
        <v>11066.62</v>
      </c>
      <c r="E423" s="2">
        <v>11701</v>
      </c>
      <c r="G423" s="2">
        <v>12413.42</v>
      </c>
      <c r="I423" s="2">
        <v>11500</v>
      </c>
      <c r="K423" s="2">
        <v>11500</v>
      </c>
      <c r="L423" s="9"/>
      <c r="M423" s="2">
        <v>11500</v>
      </c>
      <c r="N423" s="9"/>
      <c r="O423" s="2">
        <v>0</v>
      </c>
      <c r="P423" s="9"/>
      <c r="Q423" s="2">
        <f t="shared" si="20"/>
        <v>11500</v>
      </c>
      <c r="T423" s="11"/>
    </row>
    <row r="424" spans="1:20" ht="11.85" customHeight="1" x14ac:dyDescent="0.2">
      <c r="A424" s="3" t="s">
        <v>317</v>
      </c>
      <c r="C424" s="2">
        <v>825.89</v>
      </c>
      <c r="E424" s="2">
        <v>435.37</v>
      </c>
      <c r="G424" s="2">
        <v>366.06</v>
      </c>
      <c r="I424" s="2">
        <v>500</v>
      </c>
      <c r="K424" s="2">
        <v>500</v>
      </c>
      <c r="L424" s="9"/>
      <c r="M424" s="2">
        <v>0</v>
      </c>
      <c r="N424" s="9"/>
      <c r="O424" s="2">
        <v>0</v>
      </c>
      <c r="P424" s="9"/>
      <c r="Q424" s="2">
        <f t="shared" si="20"/>
        <v>0</v>
      </c>
      <c r="T424" s="11"/>
    </row>
    <row r="425" spans="1:20" ht="11.85" customHeight="1" x14ac:dyDescent="0.2">
      <c r="A425" s="3" t="s">
        <v>318</v>
      </c>
      <c r="C425" s="2">
        <v>337.79</v>
      </c>
      <c r="E425" s="2">
        <v>363.44</v>
      </c>
      <c r="G425" s="2">
        <v>615.41999999999996</v>
      </c>
      <c r="I425" s="2">
        <v>500</v>
      </c>
      <c r="K425" s="2">
        <v>500</v>
      </c>
      <c r="L425" s="9"/>
      <c r="M425" s="2">
        <v>0</v>
      </c>
      <c r="N425" s="9"/>
      <c r="O425" s="2">
        <v>0</v>
      </c>
      <c r="P425" s="9"/>
      <c r="Q425" s="2">
        <f t="shared" si="20"/>
        <v>0</v>
      </c>
      <c r="T425" s="11"/>
    </row>
    <row r="426" spans="1:20" ht="11.85" customHeight="1" x14ac:dyDescent="0.2">
      <c r="A426" s="3" t="s">
        <v>319</v>
      </c>
      <c r="C426" s="2">
        <v>3107.62</v>
      </c>
      <c r="E426" s="2">
        <v>9609.2099999999991</v>
      </c>
      <c r="G426" s="2">
        <v>2118.04</v>
      </c>
      <c r="I426" s="2">
        <v>10000</v>
      </c>
      <c r="K426" s="2">
        <v>7000</v>
      </c>
      <c r="L426" s="9"/>
      <c r="M426" s="2">
        <v>10000</v>
      </c>
      <c r="N426" s="9"/>
      <c r="O426" s="2">
        <v>0</v>
      </c>
      <c r="P426" s="9"/>
      <c r="Q426" s="2">
        <f t="shared" si="20"/>
        <v>10000</v>
      </c>
      <c r="T426" s="11"/>
    </row>
    <row r="427" spans="1:20" ht="11.85" customHeight="1" x14ac:dyDescent="0.2">
      <c r="A427" s="3" t="s">
        <v>320</v>
      </c>
      <c r="C427" s="2">
        <v>386.5</v>
      </c>
      <c r="E427" s="2">
        <v>99</v>
      </c>
      <c r="G427" s="2">
        <v>0</v>
      </c>
      <c r="I427" s="2">
        <v>500</v>
      </c>
      <c r="K427" s="2">
        <v>500</v>
      </c>
      <c r="L427" s="9"/>
      <c r="M427" s="2">
        <v>500</v>
      </c>
      <c r="N427" s="9"/>
      <c r="O427" s="2">
        <v>0</v>
      </c>
      <c r="P427" s="9"/>
      <c r="Q427" s="2">
        <f t="shared" si="20"/>
        <v>500</v>
      </c>
      <c r="T427" s="11"/>
    </row>
    <row r="428" spans="1:20" ht="11.85" customHeight="1" x14ac:dyDescent="0.2">
      <c r="A428" s="3" t="s">
        <v>321</v>
      </c>
      <c r="C428" s="2">
        <v>0</v>
      </c>
      <c r="E428" s="2">
        <v>2781.29</v>
      </c>
      <c r="G428" s="2">
        <v>0</v>
      </c>
      <c r="I428" s="2">
        <v>0</v>
      </c>
      <c r="K428" s="2">
        <v>0</v>
      </c>
      <c r="L428" s="9"/>
      <c r="M428" s="2">
        <v>0</v>
      </c>
      <c r="N428" s="9"/>
      <c r="O428" s="2">
        <v>0</v>
      </c>
      <c r="P428" s="9"/>
      <c r="Q428" s="2">
        <f t="shared" si="20"/>
        <v>0</v>
      </c>
      <c r="T428" s="11"/>
    </row>
    <row r="429" spans="1:20" ht="11.85" customHeight="1" x14ac:dyDescent="0.2">
      <c r="A429" s="3" t="s">
        <v>322</v>
      </c>
      <c r="C429" s="2">
        <v>0</v>
      </c>
      <c r="E429" s="2">
        <v>232.58</v>
      </c>
      <c r="G429" s="2">
        <v>321.92</v>
      </c>
      <c r="I429" s="2">
        <v>500</v>
      </c>
      <c r="K429" s="2">
        <v>500</v>
      </c>
      <c r="L429" s="9"/>
      <c r="M429" s="2">
        <v>500</v>
      </c>
      <c r="N429" s="9"/>
      <c r="O429" s="2">
        <v>0</v>
      </c>
      <c r="P429" s="9"/>
      <c r="Q429" s="2">
        <f t="shared" si="20"/>
        <v>500</v>
      </c>
      <c r="T429" s="11"/>
    </row>
    <row r="430" spans="1:20" ht="11.85" customHeight="1" x14ac:dyDescent="0.2">
      <c r="A430" s="3" t="s">
        <v>323</v>
      </c>
      <c r="C430" s="2">
        <v>14963.25</v>
      </c>
      <c r="E430" s="2">
        <v>13444.48</v>
      </c>
      <c r="G430" s="2">
        <v>12899.96</v>
      </c>
      <c r="I430" s="2">
        <v>13600</v>
      </c>
      <c r="K430" s="2">
        <v>13600</v>
      </c>
      <c r="L430" s="9"/>
      <c r="M430" s="2">
        <v>13600</v>
      </c>
      <c r="N430" s="9"/>
      <c r="O430" s="2">
        <v>0</v>
      </c>
      <c r="P430" s="9"/>
      <c r="Q430" s="2">
        <f t="shared" si="20"/>
        <v>13600</v>
      </c>
      <c r="T430" s="11"/>
    </row>
    <row r="431" spans="1:20" ht="11.85" customHeight="1" x14ac:dyDescent="0.2">
      <c r="A431" s="3" t="s">
        <v>324</v>
      </c>
      <c r="C431" s="2">
        <v>0</v>
      </c>
      <c r="E431" s="2">
        <v>0</v>
      </c>
      <c r="G431" s="2">
        <v>3.47</v>
      </c>
      <c r="I431" s="2">
        <v>100</v>
      </c>
      <c r="K431" s="2">
        <v>100</v>
      </c>
      <c r="L431" s="9"/>
      <c r="M431" s="2">
        <v>100</v>
      </c>
      <c r="N431" s="9"/>
      <c r="O431" s="2">
        <v>0</v>
      </c>
      <c r="P431" s="9"/>
      <c r="Q431" s="2">
        <f t="shared" si="20"/>
        <v>100</v>
      </c>
      <c r="T431" s="11"/>
    </row>
    <row r="432" spans="1:20" ht="11.85" hidden="1" customHeight="1" x14ac:dyDescent="0.2">
      <c r="A432" s="3" t="s">
        <v>325</v>
      </c>
      <c r="C432" s="2">
        <v>0</v>
      </c>
      <c r="E432" s="2">
        <v>0</v>
      </c>
      <c r="G432" s="2">
        <v>0</v>
      </c>
      <c r="I432" s="2">
        <v>0</v>
      </c>
      <c r="K432" s="2">
        <v>0</v>
      </c>
      <c r="L432" s="9"/>
      <c r="M432" s="2">
        <v>0</v>
      </c>
      <c r="N432" s="9"/>
      <c r="O432" s="2">
        <v>0</v>
      </c>
      <c r="P432" s="9"/>
      <c r="Q432" s="2">
        <f t="shared" si="20"/>
        <v>0</v>
      </c>
      <c r="T432" s="11"/>
    </row>
    <row r="433" spans="1:21" ht="11.85" customHeight="1" x14ac:dyDescent="0.2">
      <c r="A433" s="3" t="s">
        <v>326</v>
      </c>
      <c r="C433" s="2">
        <v>0</v>
      </c>
      <c r="E433" s="2">
        <v>0</v>
      </c>
      <c r="G433" s="2">
        <v>0</v>
      </c>
      <c r="I433" s="2">
        <v>0</v>
      </c>
      <c r="K433" s="2">
        <v>0</v>
      </c>
      <c r="L433" s="9"/>
      <c r="M433" s="2">
        <v>0</v>
      </c>
      <c r="N433" s="9"/>
      <c r="O433" s="2">
        <v>0</v>
      </c>
      <c r="P433" s="9"/>
      <c r="Q433" s="2">
        <f t="shared" si="20"/>
        <v>0</v>
      </c>
      <c r="T433" s="11"/>
    </row>
    <row r="434" spans="1:21" ht="11.85" customHeight="1" x14ac:dyDescent="0.2">
      <c r="A434" s="3" t="s">
        <v>327</v>
      </c>
      <c r="C434" s="2">
        <v>2026.79</v>
      </c>
      <c r="E434" s="2">
        <v>1850.53</v>
      </c>
      <c r="G434" s="2">
        <v>2250.2600000000002</v>
      </c>
      <c r="I434" s="2">
        <v>2000</v>
      </c>
      <c r="K434" s="2">
        <v>2000</v>
      </c>
      <c r="L434" s="9"/>
      <c r="M434" s="2">
        <v>2000</v>
      </c>
      <c r="N434" s="9"/>
      <c r="O434" s="2">
        <v>0</v>
      </c>
      <c r="P434" s="9"/>
      <c r="Q434" s="2">
        <f t="shared" si="20"/>
        <v>2000</v>
      </c>
      <c r="T434" s="11"/>
    </row>
    <row r="435" spans="1:21" ht="11.85" customHeight="1" x14ac:dyDescent="0.2">
      <c r="A435" s="3" t="s">
        <v>328</v>
      </c>
      <c r="C435" s="2">
        <v>0</v>
      </c>
      <c r="E435" s="2">
        <v>306.36</v>
      </c>
      <c r="G435" s="2">
        <v>0</v>
      </c>
      <c r="I435" s="2">
        <v>0</v>
      </c>
      <c r="K435" s="2">
        <v>0</v>
      </c>
      <c r="L435" s="9"/>
      <c r="M435" s="2">
        <v>0</v>
      </c>
      <c r="N435" s="9"/>
      <c r="O435" s="2">
        <v>0</v>
      </c>
      <c r="P435" s="9"/>
      <c r="Q435" s="2">
        <f t="shared" si="20"/>
        <v>0</v>
      </c>
      <c r="T435" s="11"/>
      <c r="U435" s="9"/>
    </row>
    <row r="436" spans="1:21" ht="11.85" customHeight="1" x14ac:dyDescent="0.2">
      <c r="L436" s="9"/>
      <c r="N436" s="9"/>
      <c r="P436" s="9"/>
      <c r="T436" s="11"/>
      <c r="U436" s="9"/>
    </row>
    <row r="437" spans="1:21" ht="11.85" customHeight="1" x14ac:dyDescent="0.2">
      <c r="L437" s="9"/>
      <c r="N437" s="9"/>
      <c r="P437" s="9"/>
    </row>
    <row r="438" spans="1:21" ht="11.85" customHeight="1" x14ac:dyDescent="0.2">
      <c r="L438" s="9"/>
      <c r="N438" s="9"/>
      <c r="P438" s="9"/>
    </row>
    <row r="439" spans="1:21" ht="11.85" customHeight="1" x14ac:dyDescent="0.2">
      <c r="L439" s="9"/>
      <c r="N439" s="9"/>
      <c r="P439" s="9"/>
    </row>
    <row r="440" spans="1:21" ht="11.85" customHeight="1" x14ac:dyDescent="0.2">
      <c r="L440" s="9"/>
      <c r="N440" s="9"/>
      <c r="P440" s="9"/>
    </row>
    <row r="441" spans="1:21" ht="11.85" customHeight="1" x14ac:dyDescent="0.2">
      <c r="A441" s="1"/>
      <c r="B441" s="1"/>
      <c r="E441" s="2" t="str">
        <f>$E$1</f>
        <v>CITY OF BRADY</v>
      </c>
    </row>
    <row r="442" spans="1:21" ht="11.85" customHeight="1" x14ac:dyDescent="0.2">
      <c r="E442" s="2" t="str">
        <f>$E$2</f>
        <v>BUDGET  REPORT</v>
      </c>
    </row>
    <row r="443" spans="1:21" ht="11.85" customHeight="1" x14ac:dyDescent="0.2">
      <c r="E443" s="2" t="str">
        <f>$E$3</f>
        <v>FISCAL YEAR 2025 - 2026</v>
      </c>
    </row>
    <row r="444" spans="1:21" ht="11.85" customHeight="1" x14ac:dyDescent="0.2">
      <c r="A444" s="3" t="s">
        <v>3</v>
      </c>
    </row>
    <row r="445" spans="1:21" ht="11.85" customHeight="1" x14ac:dyDescent="0.2">
      <c r="A445" s="3" t="s">
        <v>278</v>
      </c>
    </row>
    <row r="446" spans="1:21" ht="11.85" customHeight="1" x14ac:dyDescent="0.2">
      <c r="I446" s="49" t="str">
        <f>+I6</f>
        <v>(----- 2024-2025------)</v>
      </c>
      <c r="J446" s="49"/>
      <c r="K446" s="49"/>
      <c r="L446" s="6"/>
      <c r="M446" s="50" t="str">
        <f>$M$6</f>
        <v>2025-2026</v>
      </c>
      <c r="N446" s="50"/>
      <c r="O446" s="50"/>
      <c r="P446" s="50"/>
      <c r="Q446" s="50"/>
    </row>
    <row r="447" spans="1:21" ht="11.85" customHeight="1" x14ac:dyDescent="0.2">
      <c r="C447" s="5" t="str">
        <f>$C$7</f>
        <v>2021-2022</v>
      </c>
      <c r="D447" s="5"/>
      <c r="E447" s="5" t="str">
        <f>$E$7</f>
        <v>2022-2023</v>
      </c>
      <c r="F447" s="5"/>
      <c r="G447" s="5" t="str">
        <f>$G$7</f>
        <v>2023-2024</v>
      </c>
      <c r="H447" s="5"/>
      <c r="I447" s="5" t="s">
        <v>9</v>
      </c>
      <c r="J447" s="5"/>
      <c r="K447" s="5" t="str">
        <f>+$K$7</f>
        <v>PROJECTED</v>
      </c>
      <c r="L447" s="6"/>
      <c r="M447" s="5" t="str">
        <f>$M$7</f>
        <v>2025-2026</v>
      </c>
      <c r="N447" s="6"/>
      <c r="O447" s="5" t="str">
        <f>$O$7</f>
        <v>2025-2026</v>
      </c>
      <c r="P447" s="6"/>
      <c r="Q447" s="5" t="str">
        <f>$Q$7</f>
        <v>APPROVED</v>
      </c>
    </row>
    <row r="448" spans="1:21" ht="11.85" customHeight="1" x14ac:dyDescent="0.2">
      <c r="A448" s="7" t="s">
        <v>279</v>
      </c>
      <c r="C448" s="8" t="s">
        <v>12</v>
      </c>
      <c r="D448" s="5"/>
      <c r="E448" s="8" t="s">
        <v>12</v>
      </c>
      <c r="F448" s="5"/>
      <c r="G448" s="8" t="s">
        <v>12</v>
      </c>
      <c r="H448" s="5"/>
      <c r="I448" s="8" t="s">
        <v>13</v>
      </c>
      <c r="J448" s="5"/>
      <c r="K448" s="8" t="s">
        <v>13</v>
      </c>
      <c r="L448" s="6"/>
      <c r="M448" s="8" t="str">
        <f>$M$8</f>
        <v>BASE</v>
      </c>
      <c r="N448" s="6"/>
      <c r="O448" s="8" t="str">
        <f>$O$8</f>
        <v>SUPPLEMENTAL</v>
      </c>
      <c r="P448" s="6"/>
      <c r="Q448" s="8" t="str">
        <f>$Q$8</f>
        <v>BUDGET</v>
      </c>
    </row>
    <row r="449" spans="1:20" ht="11.85" customHeight="1" x14ac:dyDescent="0.2">
      <c r="L449" s="9"/>
      <c r="N449" s="9"/>
      <c r="P449" s="9"/>
    </row>
    <row r="450" spans="1:20" ht="11.85" hidden="1" customHeight="1" x14ac:dyDescent="0.2">
      <c r="A450" s="3" t="s">
        <v>329</v>
      </c>
      <c r="C450" s="2">
        <v>0</v>
      </c>
      <c r="E450" s="2">
        <v>0</v>
      </c>
      <c r="G450" s="2">
        <v>0</v>
      </c>
      <c r="I450" s="2">
        <v>0</v>
      </c>
      <c r="K450" s="2">
        <v>0</v>
      </c>
      <c r="L450" s="9"/>
      <c r="M450" s="2">
        <v>0</v>
      </c>
      <c r="N450" s="9"/>
      <c r="O450" s="2">
        <v>0</v>
      </c>
      <c r="P450" s="9"/>
      <c r="Q450" s="2">
        <f>M450+O450</f>
        <v>0</v>
      </c>
      <c r="T450" s="11"/>
    </row>
    <row r="451" spans="1:20" ht="11.85" customHeight="1" x14ac:dyDescent="0.2">
      <c r="A451" s="3" t="s">
        <v>330</v>
      </c>
      <c r="C451" s="2">
        <v>0</v>
      </c>
      <c r="E451" s="2">
        <v>0</v>
      </c>
      <c r="G451" s="2">
        <v>0</v>
      </c>
      <c r="I451" s="2">
        <v>0</v>
      </c>
      <c r="K451" s="2">
        <v>0</v>
      </c>
      <c r="L451" s="9"/>
      <c r="M451" s="2">
        <v>0</v>
      </c>
      <c r="N451" s="9"/>
      <c r="O451" s="2">
        <v>0</v>
      </c>
      <c r="P451" s="9"/>
      <c r="Q451" s="2">
        <v>0</v>
      </c>
      <c r="T451" s="11"/>
    </row>
    <row r="452" spans="1:20" ht="11.85" hidden="1" customHeight="1" x14ac:dyDescent="0.2">
      <c r="A452" s="3" t="s">
        <v>331</v>
      </c>
      <c r="C452" s="2">
        <v>0</v>
      </c>
      <c r="E452" s="2">
        <v>0</v>
      </c>
      <c r="G452" s="2">
        <v>0</v>
      </c>
      <c r="I452" s="2">
        <v>0</v>
      </c>
      <c r="K452" s="2">
        <v>0</v>
      </c>
      <c r="L452" s="9"/>
      <c r="M452" s="2">
        <v>0</v>
      </c>
      <c r="N452" s="9"/>
      <c r="O452" s="2">
        <v>0</v>
      </c>
      <c r="P452" s="9"/>
      <c r="Q452" s="2">
        <f>M452+O452</f>
        <v>0</v>
      </c>
      <c r="T452" s="11"/>
    </row>
    <row r="453" spans="1:20" ht="11.85" customHeight="1" x14ac:dyDescent="0.2">
      <c r="A453" s="3" t="s">
        <v>332</v>
      </c>
      <c r="C453" s="2">
        <v>0</v>
      </c>
      <c r="E453" s="2">
        <v>0</v>
      </c>
      <c r="G453" s="2">
        <v>0</v>
      </c>
      <c r="I453" s="2">
        <v>0</v>
      </c>
      <c r="K453" s="2">
        <v>0</v>
      </c>
      <c r="L453" s="9"/>
      <c r="M453" s="2">
        <v>0</v>
      </c>
      <c r="N453" s="9"/>
      <c r="O453" s="2">
        <v>0</v>
      </c>
      <c r="P453" s="9"/>
      <c r="Q453" s="2">
        <f>M453+O453</f>
        <v>0</v>
      </c>
      <c r="T453" s="11"/>
    </row>
    <row r="454" spans="1:20" ht="11.85" customHeight="1" x14ac:dyDescent="0.2">
      <c r="A454" s="3" t="s">
        <v>333</v>
      </c>
      <c r="C454" s="12">
        <v>0</v>
      </c>
      <c r="E454" s="12">
        <v>0</v>
      </c>
      <c r="G454" s="12">
        <v>0</v>
      </c>
      <c r="I454" s="12">
        <v>0</v>
      </c>
      <c r="K454" s="12">
        <v>0</v>
      </c>
      <c r="L454" s="9"/>
      <c r="M454" s="12">
        <v>0</v>
      </c>
      <c r="N454" s="9"/>
      <c r="O454" s="12">
        <v>0</v>
      </c>
      <c r="P454" s="9"/>
      <c r="Q454" s="12">
        <f>M454+O454</f>
        <v>0</v>
      </c>
      <c r="T454" s="11"/>
    </row>
    <row r="455" spans="1:20" ht="11.85" customHeight="1" x14ac:dyDescent="0.2">
      <c r="A455" s="3" t="s">
        <v>334</v>
      </c>
      <c r="C455" s="2">
        <f>SUM(C419:C435)+SUM(C450:C454)</f>
        <v>78904.03</v>
      </c>
      <c r="E455" s="2">
        <f>SUM(E419:E435)+SUM(E450:E454)</f>
        <v>92211.4</v>
      </c>
      <c r="G455" s="2">
        <f>SUM(G419:G435)+SUM(G450:G454)</f>
        <v>83564.599999999991</v>
      </c>
      <c r="I455" s="2">
        <f>SUM(I419:I435)+SUM(I450:I454)</f>
        <v>92200</v>
      </c>
      <c r="K455" s="2">
        <f>SUM(K419:K435)+SUM(K450:K454)</f>
        <v>89200</v>
      </c>
      <c r="L455" s="9"/>
      <c r="M455" s="2">
        <f>SUM(M419:M435)+SUM(M450:M454)</f>
        <v>93200</v>
      </c>
      <c r="N455" s="9"/>
      <c r="O455" s="25">
        <f>SUM(O419:O435)+SUM(O450:O454)</f>
        <v>0</v>
      </c>
      <c r="P455" s="9"/>
      <c r="Q455" s="2">
        <f>SUM(Q419:Q435)+SUM(Q450:Q454)</f>
        <v>93200</v>
      </c>
      <c r="T455" s="14"/>
    </row>
    <row r="456" spans="1:20" ht="11.85" customHeight="1" x14ac:dyDescent="0.2">
      <c r="L456" s="9"/>
      <c r="N456" s="9"/>
      <c r="P456" s="9"/>
    </row>
    <row r="457" spans="1:20" ht="11.85" customHeight="1" x14ac:dyDescent="0.2">
      <c r="A457" s="3" t="s">
        <v>335</v>
      </c>
      <c r="C457" s="2">
        <v>0</v>
      </c>
      <c r="E457" s="2">
        <v>0</v>
      </c>
      <c r="G457" s="2">
        <v>3560</v>
      </c>
      <c r="I457" s="2">
        <v>100000</v>
      </c>
      <c r="K457" s="2">
        <v>100000</v>
      </c>
      <c r="L457" s="9"/>
      <c r="M457" s="2">
        <v>0</v>
      </c>
      <c r="N457" s="9"/>
      <c r="O457" s="2">
        <v>100000</v>
      </c>
      <c r="P457" s="9"/>
      <c r="Q457" s="2">
        <f>M457+O457</f>
        <v>100000</v>
      </c>
      <c r="T457" s="11"/>
    </row>
    <row r="458" spans="1:20" ht="11.85" customHeight="1" x14ac:dyDescent="0.2">
      <c r="A458" s="3" t="s">
        <v>336</v>
      </c>
      <c r="C458" s="12">
        <v>1534.49</v>
      </c>
      <c r="E458" s="12">
        <v>114591.61</v>
      </c>
      <c r="G458" s="12">
        <v>0</v>
      </c>
      <c r="I458" s="12">
        <v>0</v>
      </c>
      <c r="K458" s="12">
        <v>0</v>
      </c>
      <c r="L458" s="9"/>
      <c r="M458" s="12">
        <v>0</v>
      </c>
      <c r="N458" s="9"/>
      <c r="O458" s="12">
        <v>0</v>
      </c>
      <c r="P458" s="9"/>
      <c r="Q458" s="12">
        <f>M458+O458</f>
        <v>0</v>
      </c>
      <c r="T458" s="11"/>
    </row>
    <row r="459" spans="1:20" ht="11.85" customHeight="1" x14ac:dyDescent="0.2">
      <c r="A459" s="3" t="s">
        <v>337</v>
      </c>
      <c r="C459" s="2">
        <f>SUM(C457:C458)</f>
        <v>1534.49</v>
      </c>
      <c r="E459" s="2">
        <f>SUM(E457:E458)</f>
        <v>114591.61</v>
      </c>
      <c r="G459" s="2">
        <f>SUM(G457:G458)</f>
        <v>3560</v>
      </c>
      <c r="I459" s="2">
        <f>SUM(I457:I458)</f>
        <v>100000</v>
      </c>
      <c r="K459" s="2">
        <f>SUM(K457:K458)</f>
        <v>100000</v>
      </c>
      <c r="L459" s="9"/>
      <c r="M459" s="2">
        <f>SUM(M457:M458)</f>
        <v>0</v>
      </c>
      <c r="N459" s="9"/>
      <c r="O459" s="2">
        <f>SUM(O457:O458)</f>
        <v>100000</v>
      </c>
      <c r="P459" s="9"/>
      <c r="Q459" s="2">
        <f>SUM(Q457:Q458)</f>
        <v>100000</v>
      </c>
    </row>
    <row r="460" spans="1:20" ht="11.85" customHeight="1" x14ac:dyDescent="0.2">
      <c r="L460" s="9"/>
      <c r="N460" s="9"/>
      <c r="P460" s="9"/>
    </row>
    <row r="461" spans="1:20" ht="11.85" customHeight="1" x14ac:dyDescent="0.2">
      <c r="A461" s="10" t="s">
        <v>338</v>
      </c>
      <c r="L461" s="9"/>
      <c r="N461" s="9"/>
      <c r="P461" s="9"/>
    </row>
    <row r="462" spans="1:20" ht="11.85" customHeight="1" x14ac:dyDescent="0.2">
      <c r="A462" s="3" t="s">
        <v>339</v>
      </c>
      <c r="C462" s="2">
        <v>252000</v>
      </c>
      <c r="E462" s="2">
        <v>1175300</v>
      </c>
      <c r="G462" s="2">
        <v>1000000</v>
      </c>
      <c r="I462" s="2">
        <v>0</v>
      </c>
      <c r="K462" s="2">
        <v>2420000</v>
      </c>
      <c r="L462" s="9"/>
      <c r="M462" s="2">
        <v>0</v>
      </c>
      <c r="N462" s="9"/>
      <c r="O462" s="2">
        <v>0</v>
      </c>
      <c r="P462" s="9"/>
      <c r="Q462" s="2">
        <f>+M462+O462</f>
        <v>0</v>
      </c>
    </row>
    <row r="463" spans="1:20" ht="11.85" customHeight="1" x14ac:dyDescent="0.2">
      <c r="A463" s="3" t="s">
        <v>340</v>
      </c>
      <c r="C463" s="2">
        <v>0</v>
      </c>
      <c r="E463" s="2">
        <v>0</v>
      </c>
      <c r="G463" s="2">
        <v>0</v>
      </c>
      <c r="I463" s="2">
        <v>0</v>
      </c>
      <c r="K463" s="2">
        <v>0</v>
      </c>
      <c r="L463" s="9"/>
      <c r="M463" s="2">
        <v>0</v>
      </c>
      <c r="N463" s="9"/>
      <c r="O463" s="2">
        <v>0</v>
      </c>
      <c r="P463" s="9"/>
      <c r="Q463" s="2">
        <f>+M463+O463</f>
        <v>0</v>
      </c>
    </row>
    <row r="464" spans="1:20" ht="11.85" customHeight="1" x14ac:dyDescent="0.2">
      <c r="A464" s="3" t="s">
        <v>341</v>
      </c>
      <c r="C464" s="12">
        <v>0</v>
      </c>
      <c r="E464" s="12">
        <v>0</v>
      </c>
      <c r="G464" s="12">
        <v>0</v>
      </c>
      <c r="I464" s="12">
        <v>0</v>
      </c>
      <c r="K464" s="12">
        <v>0</v>
      </c>
      <c r="L464" s="9"/>
      <c r="M464" s="12">
        <v>0</v>
      </c>
      <c r="N464" s="9"/>
      <c r="O464" s="12">
        <v>0</v>
      </c>
      <c r="P464" s="9"/>
      <c r="Q464" s="12">
        <f>+M464+O464</f>
        <v>0</v>
      </c>
      <c r="T464" s="11"/>
    </row>
    <row r="465" spans="1:21" ht="11.85" customHeight="1" x14ac:dyDescent="0.2">
      <c r="A465" s="3" t="s">
        <v>342</v>
      </c>
      <c r="C465" s="2">
        <f>SUM(C462:C464)</f>
        <v>252000</v>
      </c>
      <c r="E465" s="2">
        <f>SUM(E462:E464)</f>
        <v>1175300</v>
      </c>
      <c r="G465" s="2">
        <f>SUM(G462:G464)</f>
        <v>1000000</v>
      </c>
      <c r="I465" s="2">
        <f>SUM(I462:I464)</f>
        <v>0</v>
      </c>
      <c r="K465" s="2">
        <f>SUM(K462:K464)</f>
        <v>2420000</v>
      </c>
      <c r="L465" s="9"/>
      <c r="M465" s="2">
        <f>SUM(M462:M464)</f>
        <v>0</v>
      </c>
      <c r="N465" s="9"/>
      <c r="O465" s="2">
        <f>SUM(O462:O464)</f>
        <v>0</v>
      </c>
      <c r="P465" s="9"/>
      <c r="Q465" s="2">
        <f>SUM(Q462:Q464)</f>
        <v>0</v>
      </c>
    </row>
    <row r="466" spans="1:21" ht="11.85" customHeight="1" x14ac:dyDescent="0.2">
      <c r="L466" s="9"/>
      <c r="N466" s="9"/>
      <c r="P466" s="9"/>
    </row>
    <row r="467" spans="1:21" ht="11.85" customHeight="1" x14ac:dyDescent="0.2">
      <c r="A467" s="3" t="s">
        <v>343</v>
      </c>
      <c r="C467" s="2">
        <f>C396+C416+C455+C459+C465</f>
        <v>901352.34000000008</v>
      </c>
      <c r="E467" s="2">
        <f>E396+E416+E455+E459+E465</f>
        <v>1995172.83</v>
      </c>
      <c r="G467" s="2">
        <f>G396+G416+G455+G459+G465</f>
        <v>1732495.5</v>
      </c>
      <c r="I467" s="2">
        <f>I396+I416+I455+I459+I465</f>
        <v>730132</v>
      </c>
      <c r="K467" s="2">
        <f>K396+K416+K455+K459+K465</f>
        <v>3257482</v>
      </c>
      <c r="L467" s="9"/>
      <c r="M467" s="2">
        <f>M396+M416+M455+M459+M465</f>
        <v>592460</v>
      </c>
      <c r="N467" s="9"/>
      <c r="O467" s="25">
        <f>O396+O416+O455+O459+O465</f>
        <v>135843</v>
      </c>
      <c r="P467" s="9"/>
      <c r="Q467" s="2">
        <f>Q396+Q416+Q455+Q459+Q465</f>
        <v>728303</v>
      </c>
      <c r="T467" s="11"/>
      <c r="U467" s="9"/>
    </row>
    <row r="468" spans="1:21" ht="11.85" customHeight="1" x14ac:dyDescent="0.2">
      <c r="L468" s="9"/>
      <c r="N468" s="9"/>
      <c r="P468" s="9"/>
    </row>
    <row r="469" spans="1:21" ht="11.85" customHeight="1" x14ac:dyDescent="0.2">
      <c r="L469" s="9"/>
      <c r="N469" s="9"/>
      <c r="P469" s="9"/>
    </row>
    <row r="470" spans="1:21" ht="11.85" customHeight="1" x14ac:dyDescent="0.2">
      <c r="L470" s="9"/>
      <c r="N470" s="9"/>
      <c r="P470" s="9"/>
    </row>
    <row r="471" spans="1:21" ht="11.85" customHeight="1" x14ac:dyDescent="0.2">
      <c r="L471" s="9"/>
      <c r="N471" s="9"/>
      <c r="P471" s="9"/>
    </row>
    <row r="472" spans="1:21" ht="11.85" customHeight="1" x14ac:dyDescent="0.2">
      <c r="L472" s="9"/>
      <c r="N472" s="9"/>
      <c r="P472" s="9"/>
    </row>
    <row r="473" spans="1:21" ht="11.85" customHeight="1" x14ac:dyDescent="0.2">
      <c r="L473" s="9"/>
      <c r="N473" s="9"/>
      <c r="P473" s="9"/>
    </row>
    <row r="474" spans="1:21" ht="11.85" customHeight="1" x14ac:dyDescent="0.2">
      <c r="L474" s="9"/>
      <c r="N474" s="9"/>
      <c r="P474" s="9"/>
    </row>
    <row r="475" spans="1:21" ht="11.85" customHeight="1" x14ac:dyDescent="0.2">
      <c r="L475" s="9"/>
      <c r="N475" s="9"/>
      <c r="P475" s="9"/>
    </row>
    <row r="476" spans="1:21" ht="11.85" customHeight="1" x14ac:dyDescent="0.2">
      <c r="L476" s="9"/>
      <c r="N476" s="9"/>
      <c r="P476" s="9"/>
    </row>
    <row r="477" spans="1:21" ht="11.85" customHeight="1" x14ac:dyDescent="0.2">
      <c r="L477" s="9"/>
      <c r="N477" s="9"/>
      <c r="P477" s="9"/>
    </row>
    <row r="478" spans="1:21" ht="11.85" customHeight="1" x14ac:dyDescent="0.2">
      <c r="L478" s="9"/>
      <c r="N478" s="9"/>
      <c r="P478" s="9"/>
    </row>
    <row r="479" spans="1:21" ht="11.85" customHeight="1" x14ac:dyDescent="0.2">
      <c r="L479" s="9"/>
      <c r="N479" s="9"/>
      <c r="P479" s="9"/>
    </row>
    <row r="480" spans="1:21" ht="11.85" customHeight="1" x14ac:dyDescent="0.2">
      <c r="L480" s="9"/>
      <c r="N480" s="9"/>
      <c r="P480" s="9"/>
    </row>
    <row r="481" spans="12:16" ht="11.85" customHeight="1" x14ac:dyDescent="0.2">
      <c r="L481" s="9"/>
      <c r="N481" s="9"/>
      <c r="P481" s="9"/>
    </row>
    <row r="482" spans="12:16" ht="11.85" customHeight="1" x14ac:dyDescent="0.2">
      <c r="L482" s="9"/>
      <c r="N482" s="9"/>
      <c r="P482" s="9"/>
    </row>
    <row r="483" spans="12:16" ht="11.85" customHeight="1" x14ac:dyDescent="0.2">
      <c r="L483" s="9"/>
      <c r="N483" s="9"/>
      <c r="P483" s="9"/>
    </row>
    <row r="484" spans="12:16" ht="11.85" customHeight="1" x14ac:dyDescent="0.2">
      <c r="L484" s="9"/>
      <c r="N484" s="9"/>
      <c r="P484" s="9"/>
    </row>
    <row r="485" spans="12:16" ht="11.85" customHeight="1" x14ac:dyDescent="0.2">
      <c r="L485" s="9"/>
      <c r="N485" s="9"/>
      <c r="P485" s="9"/>
    </row>
    <row r="486" spans="12:16" ht="11.85" customHeight="1" x14ac:dyDescent="0.2">
      <c r="L486" s="9"/>
      <c r="N486" s="9"/>
      <c r="P486" s="9"/>
    </row>
    <row r="487" spans="12:16" ht="11.85" customHeight="1" x14ac:dyDescent="0.2">
      <c r="L487" s="9"/>
      <c r="N487" s="9"/>
      <c r="P487" s="9"/>
    </row>
    <row r="488" spans="12:16" ht="11.85" customHeight="1" x14ac:dyDescent="0.2">
      <c r="L488" s="9"/>
      <c r="N488" s="9"/>
      <c r="P488" s="9"/>
    </row>
    <row r="489" spans="12:16" ht="11.85" customHeight="1" x14ac:dyDescent="0.2">
      <c r="L489" s="9"/>
      <c r="N489" s="9"/>
      <c r="P489" s="9"/>
    </row>
    <row r="490" spans="12:16" ht="11.85" customHeight="1" x14ac:dyDescent="0.2">
      <c r="L490" s="9"/>
      <c r="N490" s="9"/>
      <c r="P490" s="9"/>
    </row>
    <row r="491" spans="12:16" ht="11.85" customHeight="1" x14ac:dyDescent="0.2">
      <c r="L491" s="9"/>
      <c r="N491" s="9"/>
      <c r="P491" s="9"/>
    </row>
    <row r="492" spans="12:16" ht="11.85" customHeight="1" x14ac:dyDescent="0.2">
      <c r="L492" s="9"/>
      <c r="N492" s="9"/>
      <c r="P492" s="9"/>
    </row>
    <row r="493" spans="12:16" ht="11.85" customHeight="1" x14ac:dyDescent="0.2">
      <c r="L493" s="9"/>
      <c r="N493" s="9"/>
      <c r="P493" s="9"/>
    </row>
    <row r="494" spans="12:16" ht="11.85" customHeight="1" x14ac:dyDescent="0.2">
      <c r="L494" s="9"/>
      <c r="N494" s="9"/>
      <c r="P494" s="9"/>
    </row>
    <row r="495" spans="12:16" ht="11.85" customHeight="1" x14ac:dyDescent="0.2">
      <c r="L495" s="9"/>
      <c r="N495" s="9"/>
      <c r="P495" s="9"/>
    </row>
    <row r="496" spans="12:16" ht="11.85" customHeight="1" x14ac:dyDescent="0.2">
      <c r="L496" s="9"/>
      <c r="N496" s="9"/>
      <c r="P496" s="9"/>
    </row>
    <row r="497" spans="1:17" ht="11.85" customHeight="1" x14ac:dyDescent="0.2">
      <c r="L497" s="9"/>
      <c r="N497" s="9"/>
      <c r="P497" s="9"/>
    </row>
    <row r="498" spans="1:17" ht="11.85" customHeight="1" x14ac:dyDescent="0.2">
      <c r="L498" s="9"/>
      <c r="N498" s="9"/>
      <c r="P498" s="9"/>
    </row>
    <row r="499" spans="1:17" ht="11.85" customHeight="1" x14ac:dyDescent="0.2">
      <c r="L499" s="9"/>
      <c r="N499" s="9"/>
      <c r="P499" s="9"/>
    </row>
    <row r="500" spans="1:17" ht="11.85" customHeight="1" x14ac:dyDescent="0.2">
      <c r="L500" s="9"/>
      <c r="N500" s="9"/>
      <c r="P500" s="9"/>
    </row>
    <row r="501" spans="1:17" ht="11.85" customHeight="1" x14ac:dyDescent="0.2">
      <c r="L501" s="9"/>
      <c r="N501" s="9"/>
      <c r="P501" s="9"/>
    </row>
    <row r="502" spans="1:17" ht="11.85" customHeight="1" x14ac:dyDescent="0.2">
      <c r="L502" s="9"/>
      <c r="N502" s="9"/>
      <c r="P502" s="9"/>
    </row>
    <row r="503" spans="1:17" ht="11.85" customHeight="1" x14ac:dyDescent="0.2">
      <c r="L503" s="9"/>
      <c r="N503" s="9"/>
      <c r="P503" s="9"/>
    </row>
    <row r="504" spans="1:17" ht="11.85" customHeight="1" x14ac:dyDescent="0.2">
      <c r="L504" s="9"/>
      <c r="N504" s="9"/>
      <c r="P504" s="9"/>
    </row>
    <row r="505" spans="1:17" ht="11.85" customHeight="1" x14ac:dyDescent="0.2">
      <c r="L505" s="9"/>
      <c r="N505" s="9"/>
      <c r="P505" s="9"/>
    </row>
    <row r="506" spans="1:17" ht="11.85" customHeight="1" x14ac:dyDescent="0.2">
      <c r="A506" s="1"/>
      <c r="B506" s="1"/>
      <c r="E506" s="2" t="str">
        <f>$E$1</f>
        <v>CITY OF BRADY</v>
      </c>
    </row>
    <row r="507" spans="1:17" ht="11.85" customHeight="1" x14ac:dyDescent="0.2">
      <c r="E507" s="2" t="str">
        <f>$E$2</f>
        <v>BUDGET  REPORT</v>
      </c>
    </row>
    <row r="508" spans="1:17" ht="11.85" customHeight="1" x14ac:dyDescent="0.2">
      <c r="E508" s="2" t="str">
        <f>$E$3</f>
        <v>FISCAL YEAR 2025 - 2026</v>
      </c>
    </row>
    <row r="509" spans="1:17" ht="11.85" customHeight="1" x14ac:dyDescent="0.2">
      <c r="A509" s="3" t="s">
        <v>3</v>
      </c>
    </row>
    <row r="510" spans="1:17" ht="11.85" customHeight="1" x14ac:dyDescent="0.2">
      <c r="A510" s="3" t="s">
        <v>344</v>
      </c>
    </row>
    <row r="511" spans="1:17" ht="11.85" customHeight="1" x14ac:dyDescent="0.2">
      <c r="I511" s="49" t="str">
        <f>+I6</f>
        <v>(----- 2024-2025------)</v>
      </c>
      <c r="J511" s="49"/>
      <c r="K511" s="49"/>
      <c r="L511" s="6"/>
      <c r="M511" s="50" t="str">
        <f>$M$6</f>
        <v>2025-2026</v>
      </c>
      <c r="N511" s="50"/>
      <c r="O511" s="50"/>
      <c r="P511" s="50"/>
      <c r="Q511" s="50"/>
    </row>
    <row r="512" spans="1:17" ht="11.85" customHeight="1" x14ac:dyDescent="0.2">
      <c r="C512" s="5" t="str">
        <f>$C$7</f>
        <v>2021-2022</v>
      </c>
      <c r="D512" s="5"/>
      <c r="E512" s="5" t="str">
        <f>$E$7</f>
        <v>2022-2023</v>
      </c>
      <c r="F512" s="5"/>
      <c r="G512" s="5" t="str">
        <f>$G$7</f>
        <v>2023-2024</v>
      </c>
      <c r="H512" s="5"/>
      <c r="I512" s="5" t="s">
        <v>9</v>
      </c>
      <c r="J512" s="5"/>
      <c r="K512" s="5" t="str">
        <f>+$K$7</f>
        <v>PROJECTED</v>
      </c>
      <c r="L512" s="6"/>
      <c r="M512" s="5" t="str">
        <f>$M$7</f>
        <v>2025-2026</v>
      </c>
      <c r="N512" s="6"/>
      <c r="O512" s="5" t="str">
        <f>$O$7</f>
        <v>2025-2026</v>
      </c>
      <c r="P512" s="6"/>
      <c r="Q512" s="5" t="str">
        <f>$Q$7</f>
        <v>APPROVED</v>
      </c>
    </row>
    <row r="513" spans="1:21" ht="11.85" customHeight="1" x14ac:dyDescent="0.2">
      <c r="A513" s="7" t="s">
        <v>279</v>
      </c>
      <c r="C513" s="8" t="s">
        <v>12</v>
      </c>
      <c r="D513" s="5"/>
      <c r="E513" s="8" t="s">
        <v>12</v>
      </c>
      <c r="F513" s="5"/>
      <c r="G513" s="8" t="s">
        <v>12</v>
      </c>
      <c r="H513" s="5"/>
      <c r="I513" s="8" t="s">
        <v>13</v>
      </c>
      <c r="J513" s="5"/>
      <c r="K513" s="8" t="s">
        <v>13</v>
      </c>
      <c r="L513" s="6"/>
      <c r="M513" s="8" t="str">
        <f>$M$8</f>
        <v>BASE</v>
      </c>
      <c r="N513" s="6"/>
      <c r="O513" s="8" t="str">
        <f>$O$8</f>
        <v>SUPPLEMENTAL</v>
      </c>
      <c r="P513" s="6"/>
      <c r="Q513" s="8" t="str">
        <f>$Q$8</f>
        <v>BUDGET</v>
      </c>
    </row>
    <row r="514" spans="1:21" ht="11.85" customHeight="1" x14ac:dyDescent="0.2"/>
    <row r="515" spans="1:21" ht="11.85" customHeight="1" x14ac:dyDescent="0.2">
      <c r="A515" s="10" t="s">
        <v>280</v>
      </c>
    </row>
    <row r="516" spans="1:21" ht="11.85" customHeight="1" x14ac:dyDescent="0.2">
      <c r="A516" s="3" t="s">
        <v>345</v>
      </c>
      <c r="C516" s="2">
        <v>84066</v>
      </c>
      <c r="E516" s="2">
        <v>87550.93</v>
      </c>
      <c r="G516" s="2">
        <v>90525.49</v>
      </c>
      <c r="I516" s="2">
        <v>109231</v>
      </c>
      <c r="K516" s="2">
        <v>109231</v>
      </c>
      <c r="L516" s="9"/>
      <c r="M516" s="2">
        <v>99959</v>
      </c>
      <c r="N516" s="9"/>
      <c r="O516" s="2">
        <v>0</v>
      </c>
      <c r="P516" s="9"/>
      <c r="Q516" s="2">
        <f t="shared" ref="Q516:Q524" si="21">M516+O516</f>
        <v>99959</v>
      </c>
      <c r="T516" s="11"/>
    </row>
    <row r="517" spans="1:21" ht="11.85" hidden="1" customHeight="1" x14ac:dyDescent="0.2">
      <c r="A517" s="3" t="s">
        <v>346</v>
      </c>
      <c r="C517" s="2">
        <v>0</v>
      </c>
      <c r="E517" s="2">
        <v>0</v>
      </c>
      <c r="G517" s="2">
        <v>0</v>
      </c>
      <c r="I517" s="2">
        <v>0</v>
      </c>
      <c r="K517" s="2">
        <v>0</v>
      </c>
      <c r="L517" s="9"/>
      <c r="M517" s="2">
        <v>0</v>
      </c>
      <c r="N517" s="9"/>
      <c r="O517" s="2">
        <v>0</v>
      </c>
      <c r="P517" s="9"/>
      <c r="Q517" s="2">
        <f t="shared" si="21"/>
        <v>0</v>
      </c>
      <c r="T517" s="11"/>
    </row>
    <row r="518" spans="1:21" ht="11.85" customHeight="1" x14ac:dyDescent="0.2">
      <c r="A518" s="3" t="s">
        <v>347</v>
      </c>
      <c r="C518" s="2">
        <v>97.81</v>
      </c>
      <c r="E518" s="2">
        <v>399.49</v>
      </c>
      <c r="G518" s="2">
        <v>1497.79</v>
      </c>
      <c r="I518" s="2">
        <v>1500</v>
      </c>
      <c r="K518" s="2">
        <v>1500</v>
      </c>
      <c r="L518" s="9"/>
      <c r="M518" s="2">
        <v>1500</v>
      </c>
      <c r="N518" s="9"/>
      <c r="O518" s="2">
        <v>0</v>
      </c>
      <c r="P518" s="9"/>
      <c r="Q518" s="2">
        <f t="shared" si="21"/>
        <v>1500</v>
      </c>
      <c r="T518" s="11"/>
    </row>
    <row r="519" spans="1:21" ht="11.85" hidden="1" customHeight="1" x14ac:dyDescent="0.2">
      <c r="A519" s="3" t="s">
        <v>348</v>
      </c>
      <c r="C519" s="2">
        <v>0</v>
      </c>
      <c r="E519" s="2">
        <v>0</v>
      </c>
      <c r="G519" s="2">
        <v>0</v>
      </c>
      <c r="I519" s="2">
        <v>0</v>
      </c>
      <c r="K519" s="2">
        <v>0</v>
      </c>
      <c r="L519" s="9"/>
      <c r="M519" s="2">
        <v>0</v>
      </c>
      <c r="N519" s="9"/>
      <c r="O519" s="2">
        <v>0</v>
      </c>
      <c r="P519" s="9"/>
      <c r="Q519" s="2">
        <f t="shared" si="21"/>
        <v>0</v>
      </c>
      <c r="T519" s="11"/>
    </row>
    <row r="520" spans="1:21" ht="11.85" customHeight="1" x14ac:dyDescent="0.2">
      <c r="A520" s="3" t="s">
        <v>349</v>
      </c>
      <c r="C520" s="2">
        <v>21588.959999999999</v>
      </c>
      <c r="E520" s="2">
        <v>20053.900000000001</v>
      </c>
      <c r="G520" s="2">
        <v>17035.04</v>
      </c>
      <c r="I520" s="2">
        <v>20283</v>
      </c>
      <c r="K520" s="2">
        <v>20283</v>
      </c>
      <c r="L520" s="9"/>
      <c r="M520" s="2">
        <v>22080</v>
      </c>
      <c r="N520" s="9"/>
      <c r="O520" s="2">
        <v>0</v>
      </c>
      <c r="P520" s="9"/>
      <c r="Q520" s="2">
        <f t="shared" si="21"/>
        <v>22080</v>
      </c>
      <c r="T520" s="11"/>
    </row>
    <row r="521" spans="1:21" ht="11.85" customHeight="1" x14ac:dyDescent="0.2">
      <c r="A521" s="3" t="s">
        <v>350</v>
      </c>
      <c r="C521" s="2">
        <v>7499.33</v>
      </c>
      <c r="E521" s="2">
        <v>7914.73</v>
      </c>
      <c r="G521" s="2">
        <v>8590.86</v>
      </c>
      <c r="I521" s="2">
        <v>8812</v>
      </c>
      <c r="K521" s="2">
        <v>8812</v>
      </c>
      <c r="L521" s="9"/>
      <c r="M521" s="2">
        <v>8652</v>
      </c>
      <c r="N521" s="9"/>
      <c r="O521" s="2">
        <v>0</v>
      </c>
      <c r="P521" s="9"/>
      <c r="Q521" s="2">
        <f t="shared" si="21"/>
        <v>8652</v>
      </c>
      <c r="T521" s="11"/>
    </row>
    <row r="522" spans="1:21" ht="11.85" customHeight="1" x14ac:dyDescent="0.2">
      <c r="A522" s="3" t="s">
        <v>351</v>
      </c>
      <c r="C522" s="2">
        <v>1614.13</v>
      </c>
      <c r="E522" s="2">
        <v>1766.27</v>
      </c>
      <c r="G522" s="2">
        <v>1885.04</v>
      </c>
      <c r="I522" s="2">
        <v>1599</v>
      </c>
      <c r="K522" s="2">
        <v>1599</v>
      </c>
      <c r="L522" s="9"/>
      <c r="M522" s="2">
        <v>1330</v>
      </c>
      <c r="N522" s="9"/>
      <c r="O522" s="2">
        <v>0</v>
      </c>
      <c r="P522" s="9"/>
      <c r="Q522" s="2">
        <f t="shared" si="21"/>
        <v>1330</v>
      </c>
      <c r="T522" s="11"/>
    </row>
    <row r="523" spans="1:21" ht="11.85" customHeight="1" x14ac:dyDescent="0.2">
      <c r="A523" s="3" t="s">
        <v>352</v>
      </c>
      <c r="C523" s="2">
        <v>72.430000000000007</v>
      </c>
      <c r="E523" s="2">
        <v>31.21</v>
      </c>
      <c r="G523" s="2">
        <v>357.24</v>
      </c>
      <c r="I523" s="2">
        <v>360</v>
      </c>
      <c r="K523" s="2">
        <v>360</v>
      </c>
      <c r="L523" s="9"/>
      <c r="M523" s="2">
        <v>288</v>
      </c>
      <c r="N523" s="9"/>
      <c r="O523" s="2">
        <v>0</v>
      </c>
      <c r="P523" s="9"/>
      <c r="Q523" s="2">
        <f t="shared" si="21"/>
        <v>288</v>
      </c>
      <c r="T523" s="11"/>
    </row>
    <row r="524" spans="1:21" ht="11.85" customHeight="1" x14ac:dyDescent="0.2">
      <c r="A524" s="3" t="s">
        <v>353</v>
      </c>
      <c r="C524" s="12">
        <v>5649.44</v>
      </c>
      <c r="E524" s="12">
        <v>5758.59</v>
      </c>
      <c r="G524" s="12">
        <v>6399.26</v>
      </c>
      <c r="I524" s="12">
        <v>8637</v>
      </c>
      <c r="K524" s="12">
        <v>8637</v>
      </c>
      <c r="L524" s="9"/>
      <c r="M524" s="12">
        <v>7914</v>
      </c>
      <c r="N524" s="9"/>
      <c r="O524" s="12">
        <v>0</v>
      </c>
      <c r="P524" s="9"/>
      <c r="Q524" s="12">
        <f t="shared" si="21"/>
        <v>7914</v>
      </c>
      <c r="T524" s="11"/>
    </row>
    <row r="525" spans="1:21" ht="11.85" customHeight="1" x14ac:dyDescent="0.2">
      <c r="A525" s="3" t="s">
        <v>291</v>
      </c>
      <c r="C525" s="2">
        <f>SUM(C516:C524)</f>
        <v>120588.09999999999</v>
      </c>
      <c r="E525" s="2">
        <f>SUM(E516:E524)</f>
        <v>123475.12000000001</v>
      </c>
      <c r="G525" s="2">
        <f>SUM(G516:G524)</f>
        <v>126290.72</v>
      </c>
      <c r="I525" s="2">
        <f>SUM(I516:I524)</f>
        <v>150422</v>
      </c>
      <c r="K525" s="2">
        <f>SUM(K516:K524)</f>
        <v>150422</v>
      </c>
      <c r="L525" s="9"/>
      <c r="M525" s="2">
        <f>SUM(M516:M524)</f>
        <v>141723</v>
      </c>
      <c r="N525" s="9"/>
      <c r="O525" s="2">
        <f>SUM(O516:O524)</f>
        <v>0</v>
      </c>
      <c r="P525" s="9"/>
      <c r="Q525" s="2">
        <f>SUM(Q516:Q524)</f>
        <v>141723</v>
      </c>
      <c r="R525" s="54"/>
      <c r="T525" s="14"/>
      <c r="U525" s="9"/>
    </row>
    <row r="526" spans="1:21" ht="11.85" customHeight="1" x14ac:dyDescent="0.2">
      <c r="L526" s="9"/>
      <c r="N526" s="9"/>
      <c r="P526" s="9"/>
    </row>
    <row r="527" spans="1:21" ht="11.85" customHeight="1" x14ac:dyDescent="0.2">
      <c r="A527" s="10" t="s">
        <v>292</v>
      </c>
      <c r="L527" s="9"/>
      <c r="N527" s="9"/>
      <c r="P527" s="9"/>
    </row>
    <row r="528" spans="1:21" ht="11.85" customHeight="1" x14ac:dyDescent="0.2">
      <c r="A528" s="3" t="s">
        <v>354</v>
      </c>
      <c r="C528" s="2">
        <v>580.51</v>
      </c>
      <c r="E528" s="2">
        <v>395</v>
      </c>
      <c r="G528" s="2">
        <v>515</v>
      </c>
      <c r="I528" s="2">
        <v>700</v>
      </c>
      <c r="K528" s="2">
        <v>700</v>
      </c>
      <c r="L528" s="9"/>
      <c r="M528" s="2">
        <v>700</v>
      </c>
      <c r="N528" s="9"/>
      <c r="O528" s="2">
        <v>0</v>
      </c>
      <c r="P528" s="9"/>
      <c r="Q528" s="2">
        <f t="shared" ref="Q528:Q540" si="22">M528+O528</f>
        <v>700</v>
      </c>
      <c r="T528" s="11"/>
    </row>
    <row r="529" spans="1:32" ht="11.85" customHeight="1" x14ac:dyDescent="0.2">
      <c r="A529" s="3" t="s">
        <v>355</v>
      </c>
      <c r="C529" s="2">
        <v>23848.33</v>
      </c>
      <c r="E529" s="2">
        <v>24317</v>
      </c>
      <c r="G529" s="2">
        <v>26538.14</v>
      </c>
      <c r="I529" s="2">
        <v>25000</v>
      </c>
      <c r="K529" s="2">
        <v>25000</v>
      </c>
      <c r="L529" s="9"/>
      <c r="M529" s="2">
        <v>25000</v>
      </c>
      <c r="N529" s="9"/>
      <c r="O529" s="2">
        <v>0</v>
      </c>
      <c r="P529" s="9"/>
      <c r="Q529" s="2">
        <f t="shared" si="22"/>
        <v>25000</v>
      </c>
      <c r="T529" s="11"/>
    </row>
    <row r="530" spans="1:32" ht="11.85" customHeight="1" x14ac:dyDescent="0.2">
      <c r="A530" s="3" t="s">
        <v>356</v>
      </c>
      <c r="C530" s="2">
        <v>1695.25</v>
      </c>
      <c r="E530" s="2">
        <v>1037.8</v>
      </c>
      <c r="G530" s="2">
        <v>1111.25</v>
      </c>
      <c r="I530" s="2">
        <v>1700</v>
      </c>
      <c r="K530" s="2">
        <v>1700</v>
      </c>
      <c r="L530" s="9"/>
      <c r="M530" s="2">
        <v>1700</v>
      </c>
      <c r="N530" s="9"/>
      <c r="O530" s="2">
        <v>0</v>
      </c>
      <c r="P530" s="9"/>
      <c r="Q530" s="2">
        <f t="shared" si="22"/>
        <v>1700</v>
      </c>
      <c r="T530" s="11"/>
    </row>
    <row r="531" spans="1:32" ht="11.85" customHeight="1" x14ac:dyDescent="0.2">
      <c r="A531" s="3" t="s">
        <v>357</v>
      </c>
      <c r="C531" s="2">
        <v>0</v>
      </c>
      <c r="E531" s="2">
        <v>0</v>
      </c>
      <c r="G531" s="2">
        <v>0</v>
      </c>
      <c r="I531" s="2">
        <v>1500</v>
      </c>
      <c r="K531" s="2">
        <v>1500</v>
      </c>
      <c r="L531" s="9"/>
      <c r="M531" s="2">
        <v>1500</v>
      </c>
      <c r="N531" s="9"/>
      <c r="O531" s="2">
        <v>0</v>
      </c>
      <c r="P531" s="9"/>
      <c r="Q531" s="2">
        <f t="shared" si="22"/>
        <v>1500</v>
      </c>
      <c r="T531" s="11"/>
    </row>
    <row r="532" spans="1:32" ht="11.85" customHeight="1" x14ac:dyDescent="0.2">
      <c r="A532" s="3" t="s">
        <v>358</v>
      </c>
      <c r="C532" s="2">
        <v>4658.08</v>
      </c>
      <c r="E532" s="2">
        <v>5321.06</v>
      </c>
      <c r="G532" s="2">
        <v>5878.01</v>
      </c>
      <c r="I532" s="2">
        <v>4100</v>
      </c>
      <c r="K532" s="2">
        <v>4100</v>
      </c>
      <c r="L532" s="9"/>
      <c r="M532" s="2">
        <v>4685</v>
      </c>
      <c r="N532" s="9"/>
      <c r="O532" s="2">
        <v>0</v>
      </c>
      <c r="P532" s="9"/>
      <c r="Q532" s="2">
        <f t="shared" si="22"/>
        <v>4685</v>
      </c>
      <c r="T532" s="11"/>
    </row>
    <row r="533" spans="1:32" ht="11.85" customHeight="1" x14ac:dyDescent="0.2">
      <c r="A533" s="3" t="s">
        <v>359</v>
      </c>
      <c r="C533" s="2">
        <v>1020</v>
      </c>
      <c r="E533" s="2">
        <v>1020</v>
      </c>
      <c r="G533" s="2">
        <v>1020</v>
      </c>
      <c r="I533" s="2">
        <v>1200</v>
      </c>
      <c r="K533" s="2">
        <v>1200</v>
      </c>
      <c r="L533" s="9"/>
      <c r="M533" s="2">
        <v>1200</v>
      </c>
      <c r="N533" s="9"/>
      <c r="O533" s="2">
        <v>0</v>
      </c>
      <c r="P533" s="9"/>
      <c r="Q533" s="2">
        <f t="shared" si="22"/>
        <v>1200</v>
      </c>
      <c r="T533" s="11"/>
    </row>
    <row r="534" spans="1:32" ht="11.85" customHeight="1" x14ac:dyDescent="0.2">
      <c r="A534" s="3" t="s">
        <v>360</v>
      </c>
      <c r="C534" s="2">
        <v>0</v>
      </c>
      <c r="E534" s="2">
        <v>0</v>
      </c>
      <c r="G534" s="2">
        <v>0</v>
      </c>
      <c r="I534" s="2">
        <v>0</v>
      </c>
      <c r="K534" s="2">
        <v>0</v>
      </c>
      <c r="L534" s="9"/>
      <c r="M534" s="2">
        <v>0</v>
      </c>
      <c r="N534" s="9"/>
      <c r="O534" s="2">
        <v>0</v>
      </c>
      <c r="P534" s="9"/>
      <c r="Q534" s="2">
        <f t="shared" si="22"/>
        <v>0</v>
      </c>
      <c r="T534" s="11"/>
    </row>
    <row r="535" spans="1:32" ht="11.85" customHeight="1" x14ac:dyDescent="0.2">
      <c r="A535" s="3" t="s">
        <v>361</v>
      </c>
      <c r="C535" s="2">
        <v>1795.2</v>
      </c>
      <c r="E535" s="2">
        <v>1645.6</v>
      </c>
      <c r="G535" s="2">
        <v>2056.9899999999998</v>
      </c>
      <c r="I535" s="2">
        <v>2500</v>
      </c>
      <c r="K535" s="2">
        <v>2500</v>
      </c>
      <c r="L535" s="9"/>
      <c r="M535" s="2">
        <v>2500</v>
      </c>
      <c r="N535" s="9"/>
      <c r="O535" s="2">
        <v>0</v>
      </c>
      <c r="P535" s="9"/>
      <c r="Q535" s="2">
        <f t="shared" si="22"/>
        <v>2500</v>
      </c>
      <c r="T535" s="11"/>
    </row>
    <row r="536" spans="1:32" ht="11.85" customHeight="1" x14ac:dyDescent="0.2">
      <c r="A536" s="3" t="s">
        <v>362</v>
      </c>
      <c r="C536" s="2">
        <v>0</v>
      </c>
      <c r="E536" s="2">
        <v>0</v>
      </c>
      <c r="G536" s="2">
        <v>0</v>
      </c>
      <c r="I536" s="2">
        <v>0</v>
      </c>
      <c r="K536" s="2">
        <v>0</v>
      </c>
      <c r="L536" s="9"/>
      <c r="M536" s="2">
        <v>0</v>
      </c>
      <c r="N536" s="9"/>
      <c r="O536" s="2">
        <v>0</v>
      </c>
      <c r="P536" s="9"/>
      <c r="Q536" s="2">
        <f t="shared" si="22"/>
        <v>0</v>
      </c>
      <c r="T536" s="11"/>
    </row>
    <row r="537" spans="1:32" ht="11.85" customHeight="1" x14ac:dyDescent="0.2">
      <c r="A537" s="3" t="s">
        <v>363</v>
      </c>
      <c r="C537" s="2">
        <v>389.2</v>
      </c>
      <c r="E537" s="2">
        <v>440.05</v>
      </c>
      <c r="G537" s="2">
        <v>0</v>
      </c>
      <c r="I537" s="2">
        <v>800</v>
      </c>
      <c r="K537" s="2">
        <v>800</v>
      </c>
      <c r="L537" s="9"/>
      <c r="M537" s="2">
        <v>0</v>
      </c>
      <c r="N537" s="9"/>
      <c r="O537" s="2">
        <v>0</v>
      </c>
      <c r="P537" s="9"/>
      <c r="Q537" s="2">
        <f t="shared" si="22"/>
        <v>0</v>
      </c>
      <c r="T537" s="11"/>
    </row>
    <row r="538" spans="1:32" ht="11.85" customHeight="1" x14ac:dyDescent="0.2">
      <c r="A538" s="3" t="s">
        <v>364</v>
      </c>
      <c r="C538" s="2">
        <v>428.95</v>
      </c>
      <c r="E538" s="2">
        <v>399</v>
      </c>
      <c r="G538" s="2">
        <v>521.5</v>
      </c>
      <c r="I538" s="2">
        <v>500</v>
      </c>
      <c r="K538" s="2">
        <v>500</v>
      </c>
      <c r="L538" s="9"/>
      <c r="M538" s="2">
        <v>500</v>
      </c>
      <c r="N538" s="9"/>
      <c r="O538" s="2">
        <v>0</v>
      </c>
      <c r="P538" s="9"/>
      <c r="Q538" s="2">
        <f t="shared" si="22"/>
        <v>500</v>
      </c>
      <c r="T538" s="11"/>
    </row>
    <row r="539" spans="1:32" ht="11.85" customHeight="1" x14ac:dyDescent="0.2">
      <c r="A539" s="3" t="s">
        <v>365</v>
      </c>
      <c r="C539" s="12">
        <v>0</v>
      </c>
      <c r="E539" s="12">
        <v>2432.91</v>
      </c>
      <c r="G539" s="12">
        <v>3137.27</v>
      </c>
      <c r="I539" s="12">
        <v>0</v>
      </c>
      <c r="K539" s="12">
        <v>0</v>
      </c>
      <c r="L539" s="9"/>
      <c r="M539" s="12">
        <v>0</v>
      </c>
      <c r="N539" s="9"/>
      <c r="O539" s="12">
        <v>0</v>
      </c>
      <c r="P539" s="9"/>
      <c r="Q539" s="12">
        <f t="shared" si="22"/>
        <v>0</v>
      </c>
      <c r="T539" s="11"/>
    </row>
    <row r="540" spans="1:32" ht="11.85" hidden="1" customHeight="1" x14ac:dyDescent="0.2">
      <c r="A540" s="3" t="s">
        <v>366</v>
      </c>
      <c r="C540" s="12">
        <v>0</v>
      </c>
      <c r="E540" s="12">
        <v>0</v>
      </c>
      <c r="G540" s="12">
        <v>0</v>
      </c>
      <c r="I540" s="12">
        <v>0</v>
      </c>
      <c r="K540" s="12">
        <v>0</v>
      </c>
      <c r="L540" s="9"/>
      <c r="M540" s="12">
        <v>0</v>
      </c>
      <c r="N540" s="9"/>
      <c r="O540" s="12">
        <v>0</v>
      </c>
      <c r="P540" s="9"/>
      <c r="Q540" s="12">
        <f t="shared" si="22"/>
        <v>0</v>
      </c>
      <c r="T540" s="11"/>
    </row>
    <row r="541" spans="1:32" ht="11.85" customHeight="1" x14ac:dyDescent="0.2">
      <c r="A541" s="3" t="s">
        <v>310</v>
      </c>
      <c r="C541" s="2">
        <f>SUM(C528:C540)</f>
        <v>34415.51999999999</v>
      </c>
      <c r="E541" s="2">
        <f>SUM(E528:E540)</f>
        <v>37008.42</v>
      </c>
      <c r="G541" s="2">
        <f>SUM(G528:G540)</f>
        <v>40778.159999999996</v>
      </c>
      <c r="I541" s="2">
        <f>SUM(I528:I540)</f>
        <v>38000</v>
      </c>
      <c r="K541" s="2">
        <f>SUM(K528:K540)</f>
        <v>38000</v>
      </c>
      <c r="L541" s="9"/>
      <c r="M541" s="2">
        <f>SUM(M528:M540)</f>
        <v>37785</v>
      </c>
      <c r="N541" s="9"/>
      <c r="O541" s="2">
        <f>SUM(O528:O540)</f>
        <v>0</v>
      </c>
      <c r="P541" s="9"/>
      <c r="Q541" s="2">
        <f>SUM(Q528:Q540)</f>
        <v>37785</v>
      </c>
    </row>
    <row r="542" spans="1:32" ht="11.85" customHeight="1" x14ac:dyDescent="0.2"/>
    <row r="543" spans="1:32" ht="11.85" customHeight="1" x14ac:dyDescent="0.2">
      <c r="A543" s="10" t="s">
        <v>311</v>
      </c>
    </row>
    <row r="544" spans="1:32" ht="11.85" customHeight="1" x14ac:dyDescent="0.2">
      <c r="A544" s="3" t="s">
        <v>367</v>
      </c>
      <c r="B544" s="9"/>
      <c r="C544" s="2">
        <v>0</v>
      </c>
      <c r="E544" s="2">
        <v>100</v>
      </c>
      <c r="G544" s="2">
        <v>241.9</v>
      </c>
      <c r="I544" s="2">
        <v>0</v>
      </c>
      <c r="K544" s="2">
        <v>0</v>
      </c>
      <c r="L544" s="9"/>
      <c r="M544" s="2">
        <v>0</v>
      </c>
      <c r="N544" s="9"/>
      <c r="O544" s="2">
        <v>0</v>
      </c>
      <c r="P544" s="9"/>
      <c r="Q544" s="2">
        <f t="shared" ref="Q544:Q565" si="23">M544+O544</f>
        <v>0</v>
      </c>
      <c r="T544" s="11"/>
      <c r="AF544" s="13"/>
    </row>
    <row r="545" spans="1:20" ht="11.85" customHeight="1" x14ac:dyDescent="0.2">
      <c r="A545" s="3" t="s">
        <v>368</v>
      </c>
      <c r="B545" s="9"/>
      <c r="C545" s="2">
        <v>869.06</v>
      </c>
      <c r="E545" s="2">
        <v>1341.89</v>
      </c>
      <c r="G545" s="2">
        <v>1821.69</v>
      </c>
      <c r="I545" s="2">
        <v>2500</v>
      </c>
      <c r="K545" s="2">
        <v>2500</v>
      </c>
      <c r="L545" s="9"/>
      <c r="M545" s="2">
        <v>2500</v>
      </c>
      <c r="N545" s="9"/>
      <c r="O545" s="2">
        <v>0</v>
      </c>
      <c r="P545" s="9"/>
      <c r="Q545" s="2">
        <f t="shared" si="23"/>
        <v>2500</v>
      </c>
      <c r="T545" s="11"/>
    </row>
    <row r="546" spans="1:20" ht="11.85" customHeight="1" x14ac:dyDescent="0.2">
      <c r="A546" s="3" t="s">
        <v>369</v>
      </c>
      <c r="B546" s="9"/>
      <c r="C546" s="2">
        <v>3134.48</v>
      </c>
      <c r="E546" s="2">
        <v>4937.43</v>
      </c>
      <c r="G546" s="2">
        <v>3951.08</v>
      </c>
      <c r="I546" s="2">
        <v>5000</v>
      </c>
      <c r="K546" s="2">
        <v>5000</v>
      </c>
      <c r="L546" s="9"/>
      <c r="M546" s="2">
        <v>5000</v>
      </c>
      <c r="N546" s="9"/>
      <c r="O546" s="2">
        <v>0</v>
      </c>
      <c r="P546" s="9"/>
      <c r="Q546" s="2">
        <f t="shared" si="23"/>
        <v>5000</v>
      </c>
      <c r="T546" s="11"/>
    </row>
    <row r="547" spans="1:20" ht="11.85" customHeight="1" x14ac:dyDescent="0.2">
      <c r="A547" s="3" t="s">
        <v>370</v>
      </c>
      <c r="B547" s="9"/>
      <c r="C547" s="2">
        <v>1940.14</v>
      </c>
      <c r="E547" s="2">
        <v>1190.73</v>
      </c>
      <c r="G547" s="2">
        <v>1749.36</v>
      </c>
      <c r="I547" s="2">
        <v>2000</v>
      </c>
      <c r="K547" s="2">
        <v>2000</v>
      </c>
      <c r="L547" s="9"/>
      <c r="M547" s="2">
        <v>2000</v>
      </c>
      <c r="N547" s="9"/>
      <c r="O547" s="2">
        <v>0</v>
      </c>
      <c r="P547" s="9"/>
      <c r="Q547" s="2">
        <f t="shared" si="23"/>
        <v>2000</v>
      </c>
      <c r="T547" s="11"/>
    </row>
    <row r="548" spans="1:20" ht="11.85" customHeight="1" x14ac:dyDescent="0.2">
      <c r="A548" s="3" t="s">
        <v>371</v>
      </c>
      <c r="B548" s="9"/>
      <c r="C548" s="2">
        <v>69902.179999999993</v>
      </c>
      <c r="E548" s="2">
        <v>63804.29</v>
      </c>
      <c r="G548" s="2">
        <v>53726.400000000001</v>
      </c>
      <c r="I548" s="2">
        <v>60000</v>
      </c>
      <c r="K548" s="2">
        <v>60000</v>
      </c>
      <c r="L548" s="9"/>
      <c r="M548" s="2">
        <v>60000</v>
      </c>
      <c r="N548" s="9"/>
      <c r="O548" s="2">
        <v>0</v>
      </c>
      <c r="P548" s="9"/>
      <c r="Q548" s="2">
        <f t="shared" si="23"/>
        <v>60000</v>
      </c>
      <c r="T548" s="11"/>
    </row>
    <row r="549" spans="1:20" ht="11.85" customHeight="1" x14ac:dyDescent="0.2">
      <c r="A549" s="3" t="s">
        <v>372</v>
      </c>
      <c r="B549" s="9"/>
      <c r="C549" s="2">
        <v>98084.82</v>
      </c>
      <c r="E549" s="2">
        <v>144985.54</v>
      </c>
      <c r="G549" s="2">
        <v>106839.44</v>
      </c>
      <c r="I549" s="2">
        <v>130000</v>
      </c>
      <c r="K549" s="2">
        <v>130000</v>
      </c>
      <c r="L549" s="9"/>
      <c r="M549" s="2">
        <v>110000</v>
      </c>
      <c r="N549" s="9"/>
      <c r="O549" s="2">
        <v>0</v>
      </c>
      <c r="P549" s="9"/>
      <c r="Q549" s="2">
        <f t="shared" si="23"/>
        <v>110000</v>
      </c>
      <c r="T549" s="11"/>
    </row>
    <row r="550" spans="1:20" ht="11.85" customHeight="1" x14ac:dyDescent="0.2">
      <c r="A550" s="3" t="s">
        <v>373</v>
      </c>
      <c r="B550" s="9"/>
      <c r="C550" s="2">
        <v>-2045.85</v>
      </c>
      <c r="E550" s="2">
        <v>-3222.34</v>
      </c>
      <c r="G550" s="2">
        <v>0</v>
      </c>
      <c r="I550" s="2">
        <v>0</v>
      </c>
      <c r="K550" s="2">
        <v>0</v>
      </c>
      <c r="L550" s="13"/>
      <c r="M550" s="9">
        <v>0</v>
      </c>
      <c r="N550" s="9"/>
      <c r="O550" s="2">
        <v>0</v>
      </c>
      <c r="P550" s="9"/>
      <c r="Q550" s="9">
        <f t="shared" si="23"/>
        <v>0</v>
      </c>
      <c r="T550" s="11"/>
    </row>
    <row r="551" spans="1:20" ht="11.85" customHeight="1" x14ac:dyDescent="0.2">
      <c r="A551" s="3" t="s">
        <v>374</v>
      </c>
      <c r="B551" s="9"/>
      <c r="C551" s="2">
        <v>1755.99</v>
      </c>
      <c r="E551" s="2">
        <v>1089.5</v>
      </c>
      <c r="G551" s="2">
        <v>811.73</v>
      </c>
      <c r="I551" s="2">
        <v>2500</v>
      </c>
      <c r="K551" s="2">
        <v>2500</v>
      </c>
      <c r="L551" s="9"/>
      <c r="M551" s="2">
        <v>2500</v>
      </c>
      <c r="N551" s="9"/>
      <c r="O551" s="2">
        <v>0</v>
      </c>
      <c r="P551" s="9"/>
      <c r="Q551" s="2">
        <f t="shared" si="23"/>
        <v>2500</v>
      </c>
      <c r="T551" s="11"/>
    </row>
    <row r="552" spans="1:20" ht="11.85" customHeight="1" x14ac:dyDescent="0.2">
      <c r="A552" s="3" t="s">
        <v>375</v>
      </c>
      <c r="B552" s="9"/>
      <c r="C552" s="2">
        <v>39703.949999999997</v>
      </c>
      <c r="E552" s="2">
        <v>5337.88</v>
      </c>
      <c r="G552" s="2">
        <v>6339.55</v>
      </c>
      <c r="I552" s="2">
        <v>8000</v>
      </c>
      <c r="K552" s="2">
        <v>8000</v>
      </c>
      <c r="L552" s="9"/>
      <c r="M552" s="2">
        <v>8000</v>
      </c>
      <c r="N552" s="9"/>
      <c r="O552" s="2">
        <v>0</v>
      </c>
      <c r="P552" s="9"/>
      <c r="Q552" s="2">
        <f t="shared" si="23"/>
        <v>8000</v>
      </c>
      <c r="T552" s="11"/>
    </row>
    <row r="553" spans="1:20" ht="11.85" customHeight="1" x14ac:dyDescent="0.2">
      <c r="A553" s="3" t="s">
        <v>376</v>
      </c>
      <c r="B553" s="9"/>
      <c r="C553" s="2">
        <v>4015.54</v>
      </c>
      <c r="E553" s="2">
        <v>4507.58</v>
      </c>
      <c r="G553" s="2">
        <v>8080.45</v>
      </c>
      <c r="I553" s="2">
        <v>10000</v>
      </c>
      <c r="K553" s="2">
        <v>10000</v>
      </c>
      <c r="L553" s="9"/>
      <c r="M553" s="2">
        <v>10000</v>
      </c>
      <c r="N553" s="9"/>
      <c r="O553" s="2">
        <v>0</v>
      </c>
      <c r="P553" s="9"/>
      <c r="Q553" s="2">
        <f t="shared" si="23"/>
        <v>10000</v>
      </c>
      <c r="T553" s="11"/>
    </row>
    <row r="554" spans="1:20" ht="11.85" customHeight="1" x14ac:dyDescent="0.2">
      <c r="A554" s="3" t="s">
        <v>377</v>
      </c>
      <c r="B554" s="9"/>
      <c r="C554" s="2">
        <v>0</v>
      </c>
      <c r="E554" s="2">
        <v>136.96</v>
      </c>
      <c r="G554" s="2">
        <v>0</v>
      </c>
      <c r="I554" s="2">
        <v>500</v>
      </c>
      <c r="K554" s="2">
        <v>500</v>
      </c>
      <c r="L554" s="9"/>
      <c r="M554" s="2">
        <v>500</v>
      </c>
      <c r="N554" s="9"/>
      <c r="O554" s="2">
        <v>0</v>
      </c>
      <c r="P554" s="9"/>
      <c r="Q554" s="2">
        <f t="shared" si="23"/>
        <v>500</v>
      </c>
      <c r="T554" s="11"/>
    </row>
    <row r="555" spans="1:20" ht="11.85" customHeight="1" x14ac:dyDescent="0.2">
      <c r="A555" s="3" t="s">
        <v>378</v>
      </c>
      <c r="B555" s="9"/>
      <c r="C555" s="2">
        <v>5073.33</v>
      </c>
      <c r="E555" s="2">
        <v>3627.86</v>
      </c>
      <c r="G555" s="2">
        <v>5704.01</v>
      </c>
      <c r="I555" s="2">
        <v>3000</v>
      </c>
      <c r="K555" s="2">
        <v>3000</v>
      </c>
      <c r="L555" s="9"/>
      <c r="M555" s="2">
        <v>3000</v>
      </c>
      <c r="N555" s="9"/>
      <c r="O555" s="2">
        <v>0</v>
      </c>
      <c r="P555" s="9"/>
      <c r="Q555" s="2">
        <f t="shared" si="23"/>
        <v>3000</v>
      </c>
      <c r="T555" s="11"/>
    </row>
    <row r="556" spans="1:20" ht="11.85" hidden="1" customHeight="1" x14ac:dyDescent="0.2">
      <c r="A556" s="3" t="s">
        <v>379</v>
      </c>
      <c r="B556" s="9"/>
      <c r="C556" s="2">
        <v>0</v>
      </c>
      <c r="E556" s="2">
        <v>0</v>
      </c>
      <c r="G556" s="2">
        <v>0</v>
      </c>
      <c r="I556" s="2">
        <v>0</v>
      </c>
      <c r="K556" s="2">
        <v>0</v>
      </c>
      <c r="L556" s="9"/>
      <c r="M556" s="2">
        <v>0</v>
      </c>
      <c r="N556" s="9"/>
      <c r="O556" s="2">
        <v>0</v>
      </c>
      <c r="P556" s="9"/>
      <c r="Q556" s="2">
        <f t="shared" si="23"/>
        <v>0</v>
      </c>
      <c r="T556" s="11"/>
    </row>
    <row r="557" spans="1:20" ht="11.85" customHeight="1" x14ac:dyDescent="0.2">
      <c r="A557" s="3" t="s">
        <v>380</v>
      </c>
      <c r="B557" s="9"/>
      <c r="C557" s="2">
        <v>2987.9</v>
      </c>
      <c r="E557" s="2">
        <v>11558.09</v>
      </c>
      <c r="G557" s="2">
        <v>2834.93</v>
      </c>
      <c r="I557" s="2">
        <v>10000</v>
      </c>
      <c r="K557" s="2">
        <v>10000</v>
      </c>
      <c r="L557" s="9"/>
      <c r="M557" s="2">
        <v>5000</v>
      </c>
      <c r="N557" s="9"/>
      <c r="O557" s="2">
        <v>0</v>
      </c>
      <c r="P557" s="9"/>
      <c r="Q557" s="2">
        <f t="shared" si="23"/>
        <v>5000</v>
      </c>
      <c r="T557" s="11"/>
    </row>
    <row r="558" spans="1:20" ht="11.85" customHeight="1" x14ac:dyDescent="0.2">
      <c r="A558" s="3" t="s">
        <v>381</v>
      </c>
      <c r="B558" s="9"/>
      <c r="C558" s="2">
        <v>2537.9499999999998</v>
      </c>
      <c r="E558" s="2">
        <v>2407.9</v>
      </c>
      <c r="G558" s="2">
        <v>5116.88</v>
      </c>
      <c r="I558" s="2">
        <v>7000</v>
      </c>
      <c r="K558" s="2">
        <v>7000</v>
      </c>
      <c r="L558" s="9"/>
      <c r="M558" s="2">
        <v>7000</v>
      </c>
      <c r="N558" s="9"/>
      <c r="O558" s="2">
        <v>0</v>
      </c>
      <c r="P558" s="9"/>
      <c r="Q558" s="2">
        <f t="shared" si="23"/>
        <v>7000</v>
      </c>
      <c r="T558" s="11"/>
    </row>
    <row r="559" spans="1:20" ht="11.85" customHeight="1" x14ac:dyDescent="0.2">
      <c r="A559" s="3" t="s">
        <v>382</v>
      </c>
      <c r="B559" s="9"/>
      <c r="C559" s="2">
        <v>4931.66</v>
      </c>
      <c r="E559" s="2">
        <v>4871.99</v>
      </c>
      <c r="G559" s="2">
        <v>2138.02</v>
      </c>
      <c r="I559" s="2">
        <v>5000</v>
      </c>
      <c r="K559" s="2">
        <v>5000</v>
      </c>
      <c r="L559" s="9"/>
      <c r="M559" s="2">
        <v>2000</v>
      </c>
      <c r="N559" s="9"/>
      <c r="O559" s="2">
        <v>0</v>
      </c>
      <c r="P559" s="9"/>
      <c r="Q559" s="2">
        <f t="shared" si="23"/>
        <v>2000</v>
      </c>
      <c r="T559" s="11"/>
    </row>
    <row r="560" spans="1:20" ht="11.85" customHeight="1" x14ac:dyDescent="0.2">
      <c r="A560" s="3" t="s">
        <v>383</v>
      </c>
      <c r="C560" s="2">
        <v>0</v>
      </c>
      <c r="E560" s="2">
        <v>0</v>
      </c>
      <c r="G560" s="2">
        <v>64.5</v>
      </c>
      <c r="I560" s="2">
        <v>200</v>
      </c>
      <c r="K560" s="2">
        <v>200</v>
      </c>
      <c r="L560" s="9"/>
      <c r="M560" s="2">
        <v>200</v>
      </c>
      <c r="N560" s="9"/>
      <c r="O560" s="2">
        <v>0</v>
      </c>
      <c r="P560" s="9"/>
      <c r="Q560" s="2">
        <f t="shared" si="23"/>
        <v>200</v>
      </c>
      <c r="T560" s="11"/>
    </row>
    <row r="561" spans="1:20" ht="11.85" hidden="1" customHeight="1" x14ac:dyDescent="0.2">
      <c r="A561" s="3" t="s">
        <v>384</v>
      </c>
      <c r="C561" s="2">
        <v>0</v>
      </c>
      <c r="E561" s="2">
        <v>0</v>
      </c>
      <c r="G561" s="2">
        <v>0</v>
      </c>
      <c r="I561" s="2">
        <v>0</v>
      </c>
      <c r="K561" s="2">
        <v>0</v>
      </c>
      <c r="L561" s="9"/>
      <c r="M561" s="2">
        <v>0</v>
      </c>
      <c r="N561" s="9"/>
      <c r="O561" s="2">
        <v>0</v>
      </c>
      <c r="P561" s="9"/>
      <c r="Q561" s="2">
        <f t="shared" si="23"/>
        <v>0</v>
      </c>
      <c r="T561" s="11"/>
    </row>
    <row r="562" spans="1:20" ht="11.85" customHeight="1" x14ac:dyDescent="0.2">
      <c r="A562" s="3" t="s">
        <v>385</v>
      </c>
      <c r="C562" s="2">
        <v>435.19</v>
      </c>
      <c r="E562" s="2">
        <v>287.98</v>
      </c>
      <c r="G562" s="2">
        <v>0</v>
      </c>
      <c r="I562" s="2">
        <v>500</v>
      </c>
      <c r="K562" s="2">
        <v>500</v>
      </c>
      <c r="L562" s="9"/>
      <c r="M562" s="2">
        <v>500</v>
      </c>
      <c r="N562" s="9"/>
      <c r="O562" s="2">
        <v>0</v>
      </c>
      <c r="P562" s="9"/>
      <c r="Q562" s="2">
        <f t="shared" si="23"/>
        <v>500</v>
      </c>
      <c r="T562" s="11"/>
    </row>
    <row r="563" spans="1:20" ht="11.85" customHeight="1" x14ac:dyDescent="0.2">
      <c r="A563" s="3" t="s">
        <v>386</v>
      </c>
      <c r="C563" s="2">
        <v>59.54</v>
      </c>
      <c r="E563" s="2">
        <v>0</v>
      </c>
      <c r="G563" s="2">
        <v>523.99</v>
      </c>
      <c r="I563" s="2">
        <v>600</v>
      </c>
      <c r="K563" s="2">
        <v>600</v>
      </c>
      <c r="L563" s="9"/>
      <c r="M563" s="2">
        <v>600</v>
      </c>
      <c r="N563" s="9"/>
      <c r="O563" s="2">
        <v>0</v>
      </c>
      <c r="P563" s="9"/>
      <c r="Q563" s="2">
        <f t="shared" si="23"/>
        <v>600</v>
      </c>
      <c r="T563" s="11"/>
    </row>
    <row r="564" spans="1:20" ht="11.85" customHeight="1" x14ac:dyDescent="0.2">
      <c r="A564" s="3" t="s">
        <v>387</v>
      </c>
      <c r="C564" s="2">
        <v>5133.42</v>
      </c>
      <c r="E564" s="2">
        <v>6469.65</v>
      </c>
      <c r="G564" s="2">
        <v>7092.95</v>
      </c>
      <c r="I564" s="2">
        <v>6000</v>
      </c>
      <c r="K564" s="2">
        <v>6000</v>
      </c>
      <c r="L564" s="9"/>
      <c r="M564" s="2">
        <v>8000</v>
      </c>
      <c r="N564" s="9"/>
      <c r="O564" s="2">
        <v>0</v>
      </c>
      <c r="P564" s="9"/>
      <c r="Q564" s="2">
        <f t="shared" si="23"/>
        <v>8000</v>
      </c>
      <c r="T564" s="11"/>
    </row>
    <row r="565" spans="1:20" ht="11.85" customHeight="1" x14ac:dyDescent="0.2">
      <c r="A565" s="3" t="s">
        <v>388</v>
      </c>
      <c r="C565" s="2">
        <v>222.23</v>
      </c>
      <c r="E565" s="2">
        <v>930.67</v>
      </c>
      <c r="G565" s="2">
        <v>530.97</v>
      </c>
      <c r="I565" s="2">
        <v>1000</v>
      </c>
      <c r="K565" s="2">
        <v>1000</v>
      </c>
      <c r="L565" s="9"/>
      <c r="M565" s="2">
        <v>1000</v>
      </c>
      <c r="N565" s="9"/>
      <c r="O565" s="2">
        <v>0</v>
      </c>
      <c r="P565" s="9"/>
      <c r="Q565" s="2">
        <f t="shared" si="23"/>
        <v>1000</v>
      </c>
      <c r="T565" s="11"/>
    </row>
    <row r="566" spans="1:20" ht="11.85" customHeight="1" x14ac:dyDescent="0.2">
      <c r="B566" s="9"/>
      <c r="L566" s="9"/>
      <c r="N566" s="9"/>
      <c r="P566" s="9"/>
    </row>
    <row r="567" spans="1:20" ht="11.85" customHeight="1" x14ac:dyDescent="0.2">
      <c r="B567" s="9"/>
      <c r="L567" s="9"/>
      <c r="N567" s="9"/>
      <c r="P567" s="9"/>
    </row>
    <row r="568" spans="1:20" ht="11.85" customHeight="1" x14ac:dyDescent="0.2">
      <c r="B568" s="9"/>
      <c r="L568" s="9"/>
      <c r="N568" s="9"/>
      <c r="P568" s="9"/>
    </row>
    <row r="569" spans="1:20" ht="11.85" customHeight="1" x14ac:dyDescent="0.2">
      <c r="A569" s="1"/>
      <c r="B569" s="1"/>
      <c r="E569" s="2" t="str">
        <f>$E$1</f>
        <v>CITY OF BRADY</v>
      </c>
    </row>
    <row r="570" spans="1:20" ht="11.85" customHeight="1" x14ac:dyDescent="0.2">
      <c r="E570" s="2" t="str">
        <f>$E$2</f>
        <v>BUDGET  REPORT</v>
      </c>
    </row>
    <row r="571" spans="1:20" ht="11.85" customHeight="1" x14ac:dyDescent="0.2">
      <c r="E571" s="2" t="str">
        <f>$E$3</f>
        <v>FISCAL YEAR 2025 - 2026</v>
      </c>
    </row>
    <row r="572" spans="1:20" ht="11.85" customHeight="1" x14ac:dyDescent="0.2">
      <c r="A572" s="3" t="s">
        <v>3</v>
      </c>
    </row>
    <row r="573" spans="1:20" ht="11.85" customHeight="1" x14ac:dyDescent="0.2">
      <c r="A573" s="3" t="s">
        <v>344</v>
      </c>
    </row>
    <row r="574" spans="1:20" ht="11.85" customHeight="1" x14ac:dyDescent="0.2">
      <c r="I574" s="49" t="str">
        <f>+I6</f>
        <v>(----- 2024-2025------)</v>
      </c>
      <c r="J574" s="49"/>
      <c r="K574" s="49"/>
      <c r="L574" s="6"/>
      <c r="M574" s="50" t="str">
        <f>$M$6</f>
        <v>2025-2026</v>
      </c>
      <c r="N574" s="50"/>
      <c r="O574" s="50"/>
      <c r="P574" s="50"/>
      <c r="Q574" s="50"/>
    </row>
    <row r="575" spans="1:20" ht="11.85" customHeight="1" x14ac:dyDescent="0.2">
      <c r="C575" s="5" t="str">
        <f>$C$7</f>
        <v>2021-2022</v>
      </c>
      <c r="D575" s="5"/>
      <c r="E575" s="5" t="str">
        <f>$E$7</f>
        <v>2022-2023</v>
      </c>
      <c r="F575" s="5"/>
      <c r="G575" s="5" t="str">
        <f>$G$7</f>
        <v>2023-2024</v>
      </c>
      <c r="H575" s="5"/>
      <c r="I575" s="5" t="s">
        <v>9</v>
      </c>
      <c r="J575" s="5"/>
      <c r="K575" s="5" t="str">
        <f>+$K$7</f>
        <v>PROJECTED</v>
      </c>
      <c r="L575" s="6"/>
      <c r="M575" s="5" t="str">
        <f>$M$7</f>
        <v>2025-2026</v>
      </c>
      <c r="N575" s="6"/>
      <c r="O575" s="5" t="str">
        <f>$O$7</f>
        <v>2025-2026</v>
      </c>
      <c r="P575" s="6"/>
      <c r="Q575" s="5" t="str">
        <f>$Q$7</f>
        <v>APPROVED</v>
      </c>
    </row>
    <row r="576" spans="1:20" ht="11.85" customHeight="1" x14ac:dyDescent="0.2">
      <c r="A576" s="7" t="s">
        <v>279</v>
      </c>
      <c r="C576" s="8" t="s">
        <v>12</v>
      </c>
      <c r="D576" s="5"/>
      <c r="E576" s="8" t="s">
        <v>12</v>
      </c>
      <c r="F576" s="5"/>
      <c r="G576" s="8" t="s">
        <v>12</v>
      </c>
      <c r="H576" s="5"/>
      <c r="I576" s="8" t="s">
        <v>13</v>
      </c>
      <c r="J576" s="5"/>
      <c r="K576" s="8" t="s">
        <v>13</v>
      </c>
      <c r="L576" s="6"/>
      <c r="M576" s="8" t="str">
        <f>$M$8</f>
        <v>BASE</v>
      </c>
      <c r="N576" s="6"/>
      <c r="O576" s="8" t="str">
        <f>$O$8</f>
        <v>SUPPLEMENTAL</v>
      </c>
      <c r="P576" s="6"/>
      <c r="Q576" s="8" t="str">
        <f>$Q$8</f>
        <v>BUDGET</v>
      </c>
    </row>
    <row r="577" spans="1:22" ht="11.85" customHeight="1" x14ac:dyDescent="0.2">
      <c r="B577" s="9"/>
      <c r="L577" s="9"/>
      <c r="N577" s="9"/>
      <c r="P577" s="9"/>
    </row>
    <row r="578" spans="1:22" ht="11.85" customHeight="1" x14ac:dyDescent="0.2">
      <c r="A578" s="3" t="s">
        <v>389</v>
      </c>
      <c r="C578" s="2">
        <v>2170</v>
      </c>
      <c r="E578" s="2">
        <v>0</v>
      </c>
      <c r="G578" s="2">
        <v>2830</v>
      </c>
      <c r="I578" s="2">
        <v>0</v>
      </c>
      <c r="K578" s="2">
        <v>0</v>
      </c>
      <c r="L578" s="9"/>
      <c r="M578" s="2">
        <v>0</v>
      </c>
      <c r="N578" s="9"/>
      <c r="O578" s="2">
        <v>0</v>
      </c>
      <c r="P578" s="9"/>
      <c r="Q578" s="2">
        <f>M578+O578</f>
        <v>0</v>
      </c>
      <c r="T578" s="11"/>
    </row>
    <row r="579" spans="1:22" ht="11.85" customHeight="1" x14ac:dyDescent="0.2">
      <c r="A579" s="3" t="s">
        <v>390</v>
      </c>
      <c r="C579" s="2">
        <v>2879.24</v>
      </c>
      <c r="E579" s="2">
        <v>2720.32</v>
      </c>
      <c r="G579" s="2">
        <v>2411.79</v>
      </c>
      <c r="I579" s="2">
        <v>2100</v>
      </c>
      <c r="K579" s="2">
        <v>2100</v>
      </c>
      <c r="L579" s="9"/>
      <c r="M579" s="2">
        <v>1800</v>
      </c>
      <c r="N579" s="9"/>
      <c r="O579" s="2">
        <v>0</v>
      </c>
      <c r="P579" s="9"/>
      <c r="Q579" s="2">
        <f>M579+O579</f>
        <v>1800</v>
      </c>
      <c r="T579" s="11"/>
      <c r="V579" s="9"/>
    </row>
    <row r="580" spans="1:22" ht="11.85" customHeight="1" x14ac:dyDescent="0.2">
      <c r="A580" s="3" t="s">
        <v>391</v>
      </c>
      <c r="C580" s="12">
        <v>8255.68</v>
      </c>
      <c r="E580" s="12">
        <v>9021.7999999999993</v>
      </c>
      <c r="G580" s="12">
        <v>9330.2199999999993</v>
      </c>
      <c r="I580" s="12">
        <v>9700</v>
      </c>
      <c r="K580" s="12">
        <v>9700</v>
      </c>
      <c r="L580" s="9"/>
      <c r="M580" s="12">
        <v>10000</v>
      </c>
      <c r="N580" s="9"/>
      <c r="O580" s="12">
        <v>0</v>
      </c>
      <c r="P580" s="9"/>
      <c r="Q580" s="12">
        <f>M580+O580</f>
        <v>10000</v>
      </c>
      <c r="T580" s="11"/>
      <c r="V580" s="9"/>
    </row>
    <row r="581" spans="1:22" ht="11.85" customHeight="1" x14ac:dyDescent="0.2">
      <c r="A581" s="3" t="s">
        <v>334</v>
      </c>
      <c r="C581" s="2">
        <f>SUM(C544:C549)+SUM(C550:C580)</f>
        <v>252046.45</v>
      </c>
      <c r="E581" s="2">
        <f>SUM(E544:E549)+SUM(E550:E580)</f>
        <v>266105.71999999997</v>
      </c>
      <c r="G581" s="2">
        <f>SUM(G544:G549)+SUM(G550:G580)</f>
        <v>222139.86</v>
      </c>
      <c r="I581" s="2">
        <f>SUM(I544:I549)+SUM(I550:I580)</f>
        <v>265600</v>
      </c>
      <c r="K581" s="2">
        <f>SUM(K544:K549)+SUM(K550:K580)</f>
        <v>265600</v>
      </c>
      <c r="L581" s="9"/>
      <c r="M581" s="2">
        <f>SUM(M544:M549)+SUM(M550:M580)</f>
        <v>239600</v>
      </c>
      <c r="N581" s="9"/>
      <c r="O581" s="2">
        <f>SUM(O544:O549)+SUM(O550:O580)</f>
        <v>0</v>
      </c>
      <c r="P581" s="9"/>
      <c r="Q581" s="2">
        <f>SUM(Q544:Q549)+SUM(Q550:Q580)</f>
        <v>239600</v>
      </c>
    </row>
    <row r="582" spans="1:22" ht="11.85" customHeight="1" x14ac:dyDescent="0.2"/>
    <row r="583" spans="1:22" ht="11.85" customHeight="1" x14ac:dyDescent="0.2">
      <c r="A583" s="3" t="s">
        <v>392</v>
      </c>
      <c r="C583" s="2">
        <v>0</v>
      </c>
      <c r="E583" s="2">
        <v>0</v>
      </c>
      <c r="G583" s="2">
        <v>0</v>
      </c>
      <c r="I583" s="2">
        <v>0</v>
      </c>
      <c r="K583" s="2">
        <v>0</v>
      </c>
      <c r="L583" s="9"/>
      <c r="M583" s="2">
        <v>0</v>
      </c>
      <c r="N583" s="9"/>
      <c r="O583" s="2">
        <v>0</v>
      </c>
      <c r="P583" s="9"/>
      <c r="Q583" s="2">
        <f>M583+O583</f>
        <v>0</v>
      </c>
      <c r="T583" s="11"/>
    </row>
    <row r="584" spans="1:22" ht="11.85" customHeight="1" x14ac:dyDescent="0.2">
      <c r="A584" s="3" t="s">
        <v>393</v>
      </c>
      <c r="C584" s="2">
        <v>120577.22</v>
      </c>
      <c r="E584" s="2">
        <v>0</v>
      </c>
      <c r="G584" s="2">
        <v>0</v>
      </c>
      <c r="I584" s="2">
        <v>0</v>
      </c>
      <c r="K584" s="2">
        <v>0</v>
      </c>
      <c r="L584" s="9"/>
      <c r="M584" s="2">
        <v>19000</v>
      </c>
      <c r="N584" s="9"/>
      <c r="O584" s="2">
        <v>0</v>
      </c>
      <c r="P584" s="9"/>
      <c r="Q584" s="2">
        <f>M584+O584</f>
        <v>19000</v>
      </c>
      <c r="T584" s="11"/>
    </row>
    <row r="585" spans="1:22" ht="11.85" customHeight="1" x14ac:dyDescent="0.2">
      <c r="A585" s="3" t="s">
        <v>394</v>
      </c>
      <c r="C585" s="12">
        <v>0</v>
      </c>
      <c r="E585" s="12">
        <v>38762</v>
      </c>
      <c r="G585" s="12">
        <v>19776.63</v>
      </c>
      <c r="I585" s="12">
        <v>265000</v>
      </c>
      <c r="K585" s="12">
        <v>429000</v>
      </c>
      <c r="L585" s="9"/>
      <c r="M585" s="12">
        <v>0</v>
      </c>
      <c r="N585" s="9"/>
      <c r="O585" s="12">
        <v>0</v>
      </c>
      <c r="P585" s="9"/>
      <c r="Q585" s="12">
        <f>M585+O585</f>
        <v>0</v>
      </c>
      <c r="T585" s="11"/>
    </row>
    <row r="586" spans="1:22" ht="11.85" customHeight="1" x14ac:dyDescent="0.2">
      <c r="A586" s="3" t="s">
        <v>337</v>
      </c>
      <c r="C586" s="2">
        <f>SUM(C583:C585)</f>
        <v>120577.22</v>
      </c>
      <c r="E586" s="2">
        <f>SUM(E583:E585)</f>
        <v>38762</v>
      </c>
      <c r="G586" s="2">
        <f>SUM(G583:G585)</f>
        <v>19776.63</v>
      </c>
      <c r="I586" s="2">
        <f>SUM(I583:I585)</f>
        <v>265000</v>
      </c>
      <c r="K586" s="2">
        <f>SUM(K583:K585)</f>
        <v>429000</v>
      </c>
      <c r="L586" s="9"/>
      <c r="M586" s="2">
        <f>SUM(M583:M585)</f>
        <v>19000</v>
      </c>
      <c r="N586" s="9"/>
      <c r="O586" s="2">
        <f>SUM(O583:O585)</f>
        <v>0</v>
      </c>
      <c r="P586" s="9"/>
      <c r="Q586" s="2">
        <f>SUM(Q583:Q585)</f>
        <v>19000</v>
      </c>
    </row>
    <row r="587" spans="1:22" ht="11.85" customHeight="1" x14ac:dyDescent="0.2">
      <c r="L587" s="9"/>
      <c r="N587" s="9"/>
      <c r="P587" s="9"/>
    </row>
    <row r="588" spans="1:22" ht="11.85" customHeight="1" x14ac:dyDescent="0.2">
      <c r="A588" s="10" t="s">
        <v>338</v>
      </c>
      <c r="L588" s="9"/>
      <c r="N588" s="9"/>
      <c r="P588" s="9"/>
    </row>
    <row r="589" spans="1:22" ht="11.85" customHeight="1" x14ac:dyDescent="0.2">
      <c r="A589" s="3" t="s">
        <v>395</v>
      </c>
      <c r="C589" s="12">
        <v>0</v>
      </c>
      <c r="E589" s="12">
        <v>0</v>
      </c>
      <c r="G589" s="12">
        <v>0</v>
      </c>
      <c r="I589" s="12">
        <v>0</v>
      </c>
      <c r="K589" s="12">
        <v>0</v>
      </c>
      <c r="L589" s="9"/>
      <c r="M589" s="12">
        <v>0</v>
      </c>
      <c r="N589" s="9"/>
      <c r="O589" s="12">
        <v>0</v>
      </c>
      <c r="P589" s="9"/>
      <c r="Q589" s="12">
        <f>M589+O589</f>
        <v>0</v>
      </c>
      <c r="T589" s="11"/>
    </row>
    <row r="590" spans="1:22" ht="11.85" customHeight="1" x14ac:dyDescent="0.2">
      <c r="A590" s="3" t="s">
        <v>342</v>
      </c>
      <c r="C590" s="2">
        <f>SUM(C589)</f>
        <v>0</v>
      </c>
      <c r="E590" s="2">
        <f>SUM(E589)</f>
        <v>0</v>
      </c>
      <c r="G590" s="2">
        <f>SUM(G589)</f>
        <v>0</v>
      </c>
      <c r="I590" s="2">
        <f>SUM(I589)</f>
        <v>0</v>
      </c>
      <c r="K590" s="2">
        <f>SUM(K589)</f>
        <v>0</v>
      </c>
      <c r="L590" s="9"/>
      <c r="M590" s="2">
        <f>SUM(M589)</f>
        <v>0</v>
      </c>
      <c r="N590" s="9"/>
      <c r="O590" s="2">
        <f>SUM(O589)</f>
        <v>0</v>
      </c>
      <c r="P590" s="9"/>
      <c r="Q590" s="2">
        <f>SUM(Q589)</f>
        <v>0</v>
      </c>
    </row>
    <row r="591" spans="1:22" ht="11.85" customHeight="1" x14ac:dyDescent="0.2">
      <c r="L591" s="9"/>
      <c r="N591" s="9"/>
      <c r="P591" s="9"/>
    </row>
    <row r="592" spans="1:22" ht="11.85" customHeight="1" x14ac:dyDescent="0.2">
      <c r="A592" s="3" t="s">
        <v>396</v>
      </c>
      <c r="C592" s="2">
        <f>C525+C541+C581+C586+C590</f>
        <v>527627.29</v>
      </c>
      <c r="E592" s="2">
        <f>E525+E541+E581+E586+E590</f>
        <v>465351.26</v>
      </c>
      <c r="G592" s="2">
        <f>G525+G541+G581+G586+G590</f>
        <v>408985.37</v>
      </c>
      <c r="I592" s="2">
        <f>I525+I541+I581+I586+I590</f>
        <v>719022</v>
      </c>
      <c r="K592" s="2">
        <f>K525+K541+K581+K586+K590</f>
        <v>883022</v>
      </c>
      <c r="L592" s="9"/>
      <c r="M592" s="2">
        <f>M525+M541+M581+M586+M590</f>
        <v>438108</v>
      </c>
      <c r="N592" s="9"/>
      <c r="O592" s="2">
        <f>O525+O541+O581+O586+O590</f>
        <v>0</v>
      </c>
      <c r="P592" s="9"/>
      <c r="Q592" s="2">
        <f>Q525+Q541+Q581+Q586+Q590</f>
        <v>438108</v>
      </c>
      <c r="T592" s="11"/>
      <c r="U592" s="9"/>
    </row>
    <row r="593" spans="12:16" ht="11.85" customHeight="1" x14ac:dyDescent="0.2">
      <c r="L593" s="9"/>
      <c r="N593" s="9"/>
      <c r="P593" s="9"/>
    </row>
    <row r="594" spans="12:16" ht="11.85" customHeight="1" x14ac:dyDescent="0.2">
      <c r="L594" s="9"/>
      <c r="N594" s="9"/>
      <c r="P594" s="9"/>
    </row>
    <row r="595" spans="12:16" ht="11.85" customHeight="1" x14ac:dyDescent="0.2">
      <c r="L595" s="9"/>
      <c r="N595" s="9"/>
      <c r="P595" s="9"/>
    </row>
    <row r="596" spans="12:16" ht="11.85" customHeight="1" x14ac:dyDescent="0.2">
      <c r="L596" s="9"/>
      <c r="N596" s="9"/>
      <c r="P596" s="9"/>
    </row>
    <row r="597" spans="12:16" ht="11.85" customHeight="1" x14ac:dyDescent="0.2">
      <c r="L597" s="9"/>
      <c r="N597" s="9"/>
      <c r="P597" s="9"/>
    </row>
    <row r="598" spans="12:16" ht="11.85" customHeight="1" x14ac:dyDescent="0.2">
      <c r="L598" s="9"/>
      <c r="N598" s="9"/>
      <c r="P598" s="9"/>
    </row>
    <row r="599" spans="12:16" ht="11.85" customHeight="1" x14ac:dyDescent="0.2">
      <c r="L599" s="9"/>
      <c r="N599" s="9"/>
      <c r="P599" s="9"/>
    </row>
    <row r="600" spans="12:16" ht="11.85" customHeight="1" x14ac:dyDescent="0.2">
      <c r="L600" s="9"/>
      <c r="N600" s="9"/>
      <c r="P600" s="9"/>
    </row>
    <row r="601" spans="12:16" ht="11.85" customHeight="1" x14ac:dyDescent="0.2">
      <c r="L601" s="9"/>
      <c r="N601" s="9"/>
      <c r="P601" s="9"/>
    </row>
    <row r="602" spans="12:16" ht="11.85" customHeight="1" x14ac:dyDescent="0.2">
      <c r="L602" s="9"/>
      <c r="N602" s="9"/>
      <c r="P602" s="9"/>
    </row>
    <row r="603" spans="12:16" ht="11.85" customHeight="1" x14ac:dyDescent="0.2">
      <c r="L603" s="9"/>
      <c r="N603" s="9"/>
      <c r="P603" s="9"/>
    </row>
    <row r="604" spans="12:16" ht="11.85" customHeight="1" x14ac:dyDescent="0.2">
      <c r="L604" s="9"/>
      <c r="N604" s="9"/>
      <c r="P604" s="9"/>
    </row>
    <row r="605" spans="12:16" ht="11.85" customHeight="1" x14ac:dyDescent="0.2">
      <c r="L605" s="9"/>
      <c r="N605" s="9"/>
      <c r="P605" s="9"/>
    </row>
    <row r="606" spans="12:16" ht="11.85" customHeight="1" x14ac:dyDescent="0.2">
      <c r="L606" s="9"/>
      <c r="N606" s="9"/>
      <c r="P606" s="9"/>
    </row>
    <row r="607" spans="12:16" ht="11.85" customHeight="1" x14ac:dyDescent="0.2">
      <c r="L607" s="9"/>
      <c r="N607" s="9"/>
      <c r="P607" s="9"/>
    </row>
    <row r="608" spans="12:16" ht="11.85" customHeight="1" x14ac:dyDescent="0.2">
      <c r="L608" s="9"/>
      <c r="N608" s="9"/>
      <c r="P608" s="9"/>
    </row>
    <row r="609" spans="12:16" ht="11.85" customHeight="1" x14ac:dyDescent="0.2">
      <c r="L609" s="9"/>
      <c r="N609" s="9"/>
      <c r="P609" s="9"/>
    </row>
    <row r="610" spans="12:16" ht="11.85" customHeight="1" x14ac:dyDescent="0.2">
      <c r="L610" s="9"/>
      <c r="N610" s="9"/>
      <c r="P610" s="9"/>
    </row>
    <row r="611" spans="12:16" ht="11.85" customHeight="1" x14ac:dyDescent="0.2">
      <c r="L611" s="9"/>
      <c r="N611" s="9"/>
      <c r="P611" s="9"/>
    </row>
    <row r="612" spans="12:16" ht="11.85" customHeight="1" x14ac:dyDescent="0.2">
      <c r="L612" s="9"/>
      <c r="N612" s="9"/>
      <c r="P612" s="9"/>
    </row>
    <row r="613" spans="12:16" ht="11.85" customHeight="1" x14ac:dyDescent="0.2">
      <c r="L613" s="9"/>
      <c r="N613" s="9"/>
      <c r="P613" s="9"/>
    </row>
    <row r="614" spans="12:16" ht="11.85" customHeight="1" x14ac:dyDescent="0.2">
      <c r="L614" s="9"/>
      <c r="N614" s="9"/>
      <c r="P614" s="9"/>
    </row>
    <row r="615" spans="12:16" ht="11.85" customHeight="1" x14ac:dyDescent="0.2">
      <c r="L615" s="9"/>
      <c r="N615" s="9"/>
      <c r="P615" s="9"/>
    </row>
    <row r="616" spans="12:16" ht="11.85" customHeight="1" x14ac:dyDescent="0.2">
      <c r="L616" s="9"/>
      <c r="N616" s="9"/>
      <c r="P616" s="9"/>
    </row>
    <row r="617" spans="12:16" ht="11.85" customHeight="1" x14ac:dyDescent="0.2">
      <c r="L617" s="9"/>
      <c r="N617" s="9"/>
      <c r="P617" s="9"/>
    </row>
    <row r="618" spans="12:16" ht="11.85" customHeight="1" x14ac:dyDescent="0.2">
      <c r="L618" s="9"/>
      <c r="N618" s="9"/>
      <c r="P618" s="9"/>
    </row>
    <row r="619" spans="12:16" ht="11.85" customHeight="1" x14ac:dyDescent="0.2">
      <c r="L619" s="9"/>
      <c r="N619" s="9"/>
      <c r="P619" s="9"/>
    </row>
    <row r="620" spans="12:16" ht="11.85" customHeight="1" x14ac:dyDescent="0.2">
      <c r="L620" s="9"/>
      <c r="N620" s="9"/>
      <c r="P620" s="9"/>
    </row>
    <row r="621" spans="12:16" ht="11.85" customHeight="1" x14ac:dyDescent="0.2">
      <c r="L621" s="9"/>
      <c r="N621" s="9"/>
      <c r="P621" s="9"/>
    </row>
    <row r="622" spans="12:16" ht="11.85" customHeight="1" x14ac:dyDescent="0.2">
      <c r="L622" s="9"/>
      <c r="N622" s="9"/>
      <c r="P622" s="9"/>
    </row>
    <row r="623" spans="12:16" ht="11.85" customHeight="1" x14ac:dyDescent="0.2">
      <c r="L623" s="9"/>
      <c r="N623" s="9"/>
      <c r="P623" s="9"/>
    </row>
    <row r="624" spans="12:16" ht="11.85" customHeight="1" x14ac:dyDescent="0.2">
      <c r="L624" s="9"/>
      <c r="N624" s="9"/>
      <c r="P624" s="9"/>
    </row>
    <row r="625" spans="1:17" ht="11.85" customHeight="1" x14ac:dyDescent="0.2">
      <c r="L625" s="9"/>
      <c r="N625" s="9"/>
      <c r="P625" s="9"/>
    </row>
    <row r="626" spans="1:17" ht="11.85" customHeight="1" x14ac:dyDescent="0.2">
      <c r="L626" s="9"/>
      <c r="N626" s="9"/>
      <c r="P626" s="9"/>
    </row>
    <row r="627" spans="1:17" ht="11.85" customHeight="1" x14ac:dyDescent="0.2">
      <c r="L627" s="9"/>
      <c r="N627" s="9"/>
      <c r="P627" s="9"/>
    </row>
    <row r="628" spans="1:17" ht="11.85" customHeight="1" x14ac:dyDescent="0.2">
      <c r="L628" s="9"/>
      <c r="N628" s="9"/>
      <c r="P628" s="9"/>
    </row>
    <row r="629" spans="1:17" ht="11.85" customHeight="1" x14ac:dyDescent="0.2">
      <c r="L629" s="9"/>
      <c r="N629" s="9"/>
      <c r="P629" s="9"/>
    </row>
    <row r="630" spans="1:17" ht="11.85" customHeight="1" x14ac:dyDescent="0.2">
      <c r="L630" s="9"/>
      <c r="N630" s="9"/>
      <c r="P630" s="9"/>
    </row>
    <row r="631" spans="1:17" ht="11.85" customHeight="1" x14ac:dyDescent="0.2">
      <c r="L631" s="9"/>
      <c r="N631" s="9"/>
      <c r="P631" s="9"/>
    </row>
    <row r="632" spans="1:17" ht="11.85" customHeight="1" x14ac:dyDescent="0.2">
      <c r="A632" s="1"/>
      <c r="B632" s="1"/>
      <c r="E632" s="2" t="str">
        <f>$E$1</f>
        <v>CITY OF BRADY</v>
      </c>
    </row>
    <row r="633" spans="1:17" ht="11.85" customHeight="1" x14ac:dyDescent="0.2">
      <c r="E633" s="2" t="str">
        <f>$E$2</f>
        <v>BUDGET  REPORT</v>
      </c>
    </row>
    <row r="634" spans="1:17" ht="11.85" customHeight="1" x14ac:dyDescent="0.2">
      <c r="E634" s="2" t="str">
        <f>$E$3</f>
        <v>FISCAL YEAR 2025 - 2026</v>
      </c>
    </row>
    <row r="635" spans="1:17" ht="11.85" customHeight="1" x14ac:dyDescent="0.2">
      <c r="A635" s="3" t="s">
        <v>3</v>
      </c>
    </row>
    <row r="636" spans="1:17" ht="11.85" customHeight="1" x14ac:dyDescent="0.2">
      <c r="A636" s="3" t="s">
        <v>397</v>
      </c>
    </row>
    <row r="637" spans="1:17" ht="11.85" customHeight="1" x14ac:dyDescent="0.2">
      <c r="I637" s="49" t="str">
        <f>+I6</f>
        <v>(----- 2024-2025------)</v>
      </c>
      <c r="J637" s="49"/>
      <c r="K637" s="49"/>
      <c r="L637" s="6"/>
      <c r="M637" s="50" t="str">
        <f>$M$6</f>
        <v>2025-2026</v>
      </c>
      <c r="N637" s="50"/>
      <c r="O637" s="50"/>
      <c r="P637" s="50"/>
      <c r="Q637" s="50"/>
    </row>
    <row r="638" spans="1:17" ht="11.85" customHeight="1" x14ac:dyDescent="0.2">
      <c r="C638" s="5" t="str">
        <f>$C$7</f>
        <v>2021-2022</v>
      </c>
      <c r="D638" s="5"/>
      <c r="E638" s="5" t="str">
        <f>$E$7</f>
        <v>2022-2023</v>
      </c>
      <c r="F638" s="5"/>
      <c r="G638" s="5" t="str">
        <f>$G$7</f>
        <v>2023-2024</v>
      </c>
      <c r="H638" s="5"/>
      <c r="I638" s="5" t="s">
        <v>9</v>
      </c>
      <c r="J638" s="5"/>
      <c r="K638" s="5" t="str">
        <f>+$K$7</f>
        <v>PROJECTED</v>
      </c>
      <c r="L638" s="6"/>
      <c r="M638" s="5" t="str">
        <f>$M$7</f>
        <v>2025-2026</v>
      </c>
      <c r="N638" s="6"/>
      <c r="O638" s="5" t="str">
        <f>$O$7</f>
        <v>2025-2026</v>
      </c>
      <c r="P638" s="6"/>
      <c r="Q638" s="5" t="str">
        <f>$Q$7</f>
        <v>APPROVED</v>
      </c>
    </row>
    <row r="639" spans="1:17" ht="11.85" customHeight="1" x14ac:dyDescent="0.2">
      <c r="A639" s="7" t="s">
        <v>279</v>
      </c>
      <c r="C639" s="8" t="s">
        <v>12</v>
      </c>
      <c r="D639" s="5"/>
      <c r="E639" s="8" t="s">
        <v>12</v>
      </c>
      <c r="F639" s="5"/>
      <c r="G639" s="8" t="s">
        <v>12</v>
      </c>
      <c r="H639" s="5"/>
      <c r="I639" s="8" t="s">
        <v>13</v>
      </c>
      <c r="J639" s="5"/>
      <c r="K639" s="8" t="s">
        <v>13</v>
      </c>
      <c r="L639" s="6"/>
      <c r="M639" s="8" t="str">
        <f>$M$8</f>
        <v>BASE</v>
      </c>
      <c r="N639" s="6"/>
      <c r="O639" s="8" t="str">
        <f>$O$8</f>
        <v>SUPPLEMENTAL</v>
      </c>
      <c r="P639" s="6"/>
      <c r="Q639" s="8" t="str">
        <f>$Q$8</f>
        <v>BUDGET</v>
      </c>
    </row>
    <row r="640" spans="1:17" ht="11.85" customHeight="1" x14ac:dyDescent="0.2"/>
    <row r="641" spans="1:21" ht="11.85" customHeight="1" x14ac:dyDescent="0.2">
      <c r="A641" s="10" t="s">
        <v>280</v>
      </c>
    </row>
    <row r="642" spans="1:21" ht="11.85" customHeight="1" x14ac:dyDescent="0.2">
      <c r="A642" s="3" t="s">
        <v>398</v>
      </c>
      <c r="C642" s="2">
        <v>194069.37</v>
      </c>
      <c r="E642" s="2">
        <v>230018.53</v>
      </c>
      <c r="G642" s="2">
        <v>242779.8</v>
      </c>
      <c r="I642" s="2">
        <v>265387</v>
      </c>
      <c r="K642" s="2">
        <v>265387</v>
      </c>
      <c r="L642" s="9"/>
      <c r="M642" s="2">
        <v>254710</v>
      </c>
      <c r="N642" s="9"/>
      <c r="O642" s="2">
        <v>0</v>
      </c>
      <c r="P642" s="9"/>
      <c r="Q642" s="2">
        <f t="shared" ref="Q642:Q650" si="24">M642+O642</f>
        <v>254710</v>
      </c>
      <c r="T642" s="11"/>
    </row>
    <row r="643" spans="1:21" ht="11.85" customHeight="1" x14ac:dyDescent="0.2">
      <c r="A643" s="3" t="s">
        <v>399</v>
      </c>
      <c r="C643" s="2">
        <v>5038.1400000000003</v>
      </c>
      <c r="E643" s="2">
        <v>6069.74</v>
      </c>
      <c r="G643" s="2">
        <v>7666.59</v>
      </c>
      <c r="I643" s="2">
        <v>8000</v>
      </c>
      <c r="K643" s="2">
        <v>8000</v>
      </c>
      <c r="L643" s="9"/>
      <c r="M643" s="2">
        <v>8000</v>
      </c>
      <c r="N643" s="9"/>
      <c r="O643" s="2">
        <v>0</v>
      </c>
      <c r="P643" s="9"/>
      <c r="Q643" s="2">
        <f t="shared" si="24"/>
        <v>8000</v>
      </c>
      <c r="T643" s="11"/>
    </row>
    <row r="644" spans="1:21" ht="11.85" customHeight="1" x14ac:dyDescent="0.2">
      <c r="A644" s="3" t="s">
        <v>400</v>
      </c>
      <c r="C644" s="2">
        <v>600</v>
      </c>
      <c r="E644" s="2">
        <v>600</v>
      </c>
      <c r="G644" s="2">
        <v>600</v>
      </c>
      <c r="I644" s="2">
        <v>600</v>
      </c>
      <c r="K644" s="2">
        <v>600</v>
      </c>
      <c r="L644" s="9"/>
      <c r="M644" s="2">
        <v>1200</v>
      </c>
      <c r="N644" s="9"/>
      <c r="O644" s="2">
        <v>0</v>
      </c>
      <c r="P644" s="9"/>
      <c r="Q644" s="2">
        <f>M644+O644</f>
        <v>1200</v>
      </c>
      <c r="T644" s="11"/>
    </row>
    <row r="645" spans="1:21" ht="11.85" customHeight="1" x14ac:dyDescent="0.2">
      <c r="A645" s="3" t="s">
        <v>401</v>
      </c>
      <c r="C645" s="2">
        <v>0</v>
      </c>
      <c r="E645" s="2">
        <v>0</v>
      </c>
      <c r="G645" s="2">
        <v>0</v>
      </c>
      <c r="I645" s="2">
        <v>10920</v>
      </c>
      <c r="K645" s="2">
        <v>10920</v>
      </c>
      <c r="L645" s="9"/>
      <c r="M645" s="2">
        <v>10920</v>
      </c>
      <c r="N645" s="9"/>
      <c r="O645" s="2">
        <v>0</v>
      </c>
      <c r="P645" s="9"/>
      <c r="Q645" s="2">
        <f>M645+O645</f>
        <v>10920</v>
      </c>
      <c r="T645" s="11"/>
    </row>
    <row r="646" spans="1:21" ht="11.85" customHeight="1" x14ac:dyDescent="0.2">
      <c r="A646" s="3" t="s">
        <v>402</v>
      </c>
      <c r="C646" s="2">
        <v>61553.88</v>
      </c>
      <c r="E646" s="2">
        <v>64717.78</v>
      </c>
      <c r="G646" s="2">
        <v>61945.599999999999</v>
      </c>
      <c r="I646" s="2">
        <v>60849</v>
      </c>
      <c r="K646" s="2">
        <v>60849</v>
      </c>
      <c r="L646" s="9"/>
      <c r="M646" s="2">
        <v>66240</v>
      </c>
      <c r="N646" s="9"/>
      <c r="O646" s="2">
        <v>0</v>
      </c>
      <c r="P646" s="9"/>
      <c r="Q646" s="2">
        <f t="shared" si="24"/>
        <v>66240</v>
      </c>
      <c r="T646" s="11"/>
    </row>
    <row r="647" spans="1:21" ht="11.85" customHeight="1" x14ac:dyDescent="0.2">
      <c r="A647" s="3" t="s">
        <v>403</v>
      </c>
      <c r="C647" s="2">
        <v>19270.169999999998</v>
      </c>
      <c r="E647" s="2">
        <v>23055.38</v>
      </c>
      <c r="G647" s="2">
        <v>25063.19</v>
      </c>
      <c r="I647" s="2">
        <v>26553</v>
      </c>
      <c r="K647" s="2">
        <v>26553</v>
      </c>
      <c r="L647" s="9"/>
      <c r="M647" s="2">
        <v>24852</v>
      </c>
      <c r="N647" s="9"/>
      <c r="O647" s="2">
        <v>0</v>
      </c>
      <c r="P647" s="9"/>
      <c r="Q647" s="2">
        <f t="shared" si="24"/>
        <v>24852</v>
      </c>
      <c r="T647" s="11"/>
    </row>
    <row r="648" spans="1:21" ht="11.85" customHeight="1" x14ac:dyDescent="0.2">
      <c r="A648" s="3" t="s">
        <v>404</v>
      </c>
      <c r="C648" s="2">
        <v>3530.01</v>
      </c>
      <c r="E648" s="2">
        <v>4414.7299999999996</v>
      </c>
      <c r="G648" s="2">
        <v>3814.33</v>
      </c>
      <c r="I648" s="2">
        <v>3244</v>
      </c>
      <c r="K648" s="2">
        <v>3244</v>
      </c>
      <c r="L648" s="9"/>
      <c r="M648" s="2">
        <v>2841</v>
      </c>
      <c r="N648" s="9"/>
      <c r="O648" s="2">
        <v>0</v>
      </c>
      <c r="P648" s="9"/>
      <c r="Q648" s="2">
        <f t="shared" si="24"/>
        <v>2841</v>
      </c>
      <c r="T648" s="11"/>
    </row>
    <row r="649" spans="1:21" ht="11.85" customHeight="1" x14ac:dyDescent="0.2">
      <c r="A649" s="3" t="s">
        <v>405</v>
      </c>
      <c r="C649" s="2">
        <v>283.64</v>
      </c>
      <c r="E649" s="2">
        <v>57.23</v>
      </c>
      <c r="G649" s="2">
        <v>914.19</v>
      </c>
      <c r="I649" s="2">
        <v>540</v>
      </c>
      <c r="K649" s="2">
        <v>540</v>
      </c>
      <c r="L649" s="9"/>
      <c r="M649" s="2">
        <v>432</v>
      </c>
      <c r="N649" s="9"/>
      <c r="O649" s="2">
        <v>0</v>
      </c>
      <c r="P649" s="9"/>
      <c r="Q649" s="2">
        <f t="shared" si="24"/>
        <v>432</v>
      </c>
      <c r="T649" s="11"/>
    </row>
    <row r="650" spans="1:21" ht="11.85" customHeight="1" x14ac:dyDescent="0.2">
      <c r="A650" s="3" t="s">
        <v>406</v>
      </c>
      <c r="C650" s="12">
        <v>15858.56</v>
      </c>
      <c r="E650" s="12">
        <v>18108.86</v>
      </c>
      <c r="G650" s="12">
        <v>19237.099999999999</v>
      </c>
      <c r="I650" s="12">
        <v>21324</v>
      </c>
      <c r="K650" s="12">
        <v>21324</v>
      </c>
      <c r="L650" s="28"/>
      <c r="M650" s="12">
        <v>20491</v>
      </c>
      <c r="N650" s="28"/>
      <c r="O650" s="12">
        <v>0</v>
      </c>
      <c r="P650" s="9"/>
      <c r="Q650" s="12">
        <f t="shared" si="24"/>
        <v>20491</v>
      </c>
      <c r="T650" s="11"/>
    </row>
    <row r="651" spans="1:21" ht="11.85" customHeight="1" x14ac:dyDescent="0.2">
      <c r="A651" s="3" t="s">
        <v>291</v>
      </c>
      <c r="C651" s="2">
        <f>SUM(C642:C650)</f>
        <v>300203.77</v>
      </c>
      <c r="E651" s="2">
        <f>SUM(E642:E650)</f>
        <v>347042.24999999994</v>
      </c>
      <c r="G651" s="2">
        <f>SUM(G642:G650)</f>
        <v>362020.8</v>
      </c>
      <c r="I651" s="2">
        <f>SUM(I642:I650)</f>
        <v>397417</v>
      </c>
      <c r="K651" s="2">
        <f>SUM(K642:K650)</f>
        <v>397417</v>
      </c>
      <c r="L651" s="9"/>
      <c r="M651" s="2">
        <f>SUM(M642:M650)</f>
        <v>389686</v>
      </c>
      <c r="N651" s="9"/>
      <c r="O651" s="2">
        <f>SUM(O642:O650)</f>
        <v>0</v>
      </c>
      <c r="P651" s="9"/>
      <c r="Q651" s="2">
        <f>SUM(Q642:Q650)</f>
        <v>389686</v>
      </c>
      <c r="R651" s="54"/>
      <c r="U651" s="9"/>
    </row>
    <row r="652" spans="1:21" ht="11.85" customHeight="1" x14ac:dyDescent="0.2">
      <c r="L652" s="9"/>
      <c r="N652" s="9"/>
      <c r="P652" s="9"/>
    </row>
    <row r="653" spans="1:21" ht="11.85" customHeight="1" x14ac:dyDescent="0.2">
      <c r="A653" s="10" t="s">
        <v>292</v>
      </c>
      <c r="L653" s="9"/>
      <c r="N653" s="9"/>
      <c r="P653" s="9"/>
    </row>
    <row r="654" spans="1:21" ht="11.85" customHeight="1" x14ac:dyDescent="0.2">
      <c r="A654" s="3" t="s">
        <v>407</v>
      </c>
      <c r="C654" s="2">
        <v>0</v>
      </c>
      <c r="E654" s="2">
        <v>0</v>
      </c>
      <c r="G654" s="2">
        <v>0</v>
      </c>
      <c r="I654" s="2">
        <v>0</v>
      </c>
      <c r="K654" s="2">
        <v>0</v>
      </c>
      <c r="L654" s="9"/>
      <c r="M654" s="2">
        <v>0</v>
      </c>
      <c r="N654" s="9"/>
      <c r="O654" s="2">
        <v>0</v>
      </c>
      <c r="P654" s="9"/>
      <c r="Q654" s="2">
        <f t="shared" ref="Q654:Q665" si="25">M654+O654</f>
        <v>0</v>
      </c>
      <c r="T654" s="11"/>
    </row>
    <row r="655" spans="1:21" ht="11.85" customHeight="1" x14ac:dyDescent="0.2">
      <c r="A655" s="3" t="s">
        <v>408</v>
      </c>
      <c r="C655" s="2">
        <v>50444.81</v>
      </c>
      <c r="E655" s="2">
        <v>55835.99</v>
      </c>
      <c r="G655" s="2">
        <v>63014.75</v>
      </c>
      <c r="I655" s="2">
        <v>50000</v>
      </c>
      <c r="K655" s="2">
        <v>50000</v>
      </c>
      <c r="L655" s="9"/>
      <c r="M655" s="2">
        <v>60000</v>
      </c>
      <c r="N655" s="9"/>
      <c r="O655" s="2">
        <v>0</v>
      </c>
      <c r="P655" s="9"/>
      <c r="Q655" s="2">
        <f t="shared" si="25"/>
        <v>60000</v>
      </c>
      <c r="T655" s="11"/>
    </row>
    <row r="656" spans="1:21" ht="11.85" customHeight="1" x14ac:dyDescent="0.2">
      <c r="A656" s="3" t="s">
        <v>409</v>
      </c>
      <c r="C656" s="2">
        <v>0</v>
      </c>
      <c r="E656" s="2">
        <v>0</v>
      </c>
      <c r="G656" s="2">
        <v>0</v>
      </c>
      <c r="I656" s="2">
        <v>0</v>
      </c>
      <c r="K656" s="2">
        <v>0</v>
      </c>
      <c r="L656" s="9"/>
      <c r="M656" s="2">
        <v>0</v>
      </c>
      <c r="N656" s="9"/>
      <c r="O656" s="2">
        <v>0</v>
      </c>
      <c r="P656" s="9"/>
      <c r="Q656" s="2">
        <f t="shared" si="25"/>
        <v>0</v>
      </c>
      <c r="T656" s="11"/>
    </row>
    <row r="657" spans="1:20" ht="11.85" customHeight="1" x14ac:dyDescent="0.2">
      <c r="A657" s="3" t="s">
        <v>410</v>
      </c>
      <c r="C657" s="2">
        <v>6312.51</v>
      </c>
      <c r="E657" s="2">
        <v>7210.99</v>
      </c>
      <c r="G657" s="2">
        <v>7965.75</v>
      </c>
      <c r="I657" s="2">
        <v>8500</v>
      </c>
      <c r="K657" s="2">
        <v>8500</v>
      </c>
      <c r="L657" s="9"/>
      <c r="M657" s="2">
        <v>10650</v>
      </c>
      <c r="N657" s="9"/>
      <c r="O657" s="2">
        <v>0</v>
      </c>
      <c r="P657" s="9"/>
      <c r="Q657" s="2">
        <f t="shared" si="25"/>
        <v>10650</v>
      </c>
      <c r="R657" s="56"/>
      <c r="T657" s="11"/>
    </row>
    <row r="658" spans="1:20" ht="11.85" customHeight="1" x14ac:dyDescent="0.2">
      <c r="A658" s="3" t="s">
        <v>411</v>
      </c>
      <c r="C658" s="2">
        <v>0</v>
      </c>
      <c r="E658" s="2">
        <v>0</v>
      </c>
      <c r="G658" s="2">
        <v>0</v>
      </c>
      <c r="I658" s="2">
        <v>0</v>
      </c>
      <c r="K658" s="2">
        <v>0</v>
      </c>
      <c r="L658" s="9"/>
      <c r="M658" s="2">
        <v>0</v>
      </c>
      <c r="N658" s="9"/>
      <c r="O658" s="2">
        <v>0</v>
      </c>
      <c r="P658" s="9"/>
      <c r="Q658" s="2">
        <f t="shared" si="25"/>
        <v>0</v>
      </c>
      <c r="T658" s="11"/>
    </row>
    <row r="659" spans="1:20" ht="11.85" hidden="1" customHeight="1" x14ac:dyDescent="0.2">
      <c r="A659" s="3" t="s">
        <v>412</v>
      </c>
      <c r="C659" s="2">
        <v>0</v>
      </c>
      <c r="E659" s="2">
        <v>0</v>
      </c>
      <c r="G659" s="2">
        <v>0</v>
      </c>
      <c r="I659" s="2">
        <v>0</v>
      </c>
      <c r="K659" s="2">
        <v>0</v>
      </c>
      <c r="L659" s="9"/>
      <c r="M659" s="2">
        <v>0</v>
      </c>
      <c r="N659" s="9"/>
      <c r="O659" s="2">
        <v>0</v>
      </c>
      <c r="P659" s="9"/>
      <c r="Q659" s="2">
        <f t="shared" si="25"/>
        <v>0</v>
      </c>
      <c r="T659" s="11"/>
    </row>
    <row r="660" spans="1:20" ht="11.85" customHeight="1" x14ac:dyDescent="0.2">
      <c r="A660" s="3" t="s">
        <v>413</v>
      </c>
      <c r="C660" s="2">
        <v>0</v>
      </c>
      <c r="E660" s="2">
        <v>0</v>
      </c>
      <c r="G660" s="2">
        <v>0</v>
      </c>
      <c r="I660" s="2">
        <v>500</v>
      </c>
      <c r="K660" s="2">
        <v>500</v>
      </c>
      <c r="L660" s="9"/>
      <c r="M660" s="2">
        <v>500</v>
      </c>
      <c r="N660" s="9"/>
      <c r="O660" s="2">
        <v>0</v>
      </c>
      <c r="P660" s="9"/>
      <c r="Q660" s="2">
        <f t="shared" si="25"/>
        <v>500</v>
      </c>
      <c r="T660" s="11"/>
    </row>
    <row r="661" spans="1:20" ht="11.85" customHeight="1" x14ac:dyDescent="0.2">
      <c r="A661" s="3" t="s">
        <v>414</v>
      </c>
      <c r="C661" s="2">
        <v>3817</v>
      </c>
      <c r="E661" s="2">
        <v>7496</v>
      </c>
      <c r="G661" s="2">
        <v>1010</v>
      </c>
      <c r="I661" s="2">
        <v>11000</v>
      </c>
      <c r="K661" s="2">
        <v>11000</v>
      </c>
      <c r="L661" s="9"/>
      <c r="M661" s="2">
        <v>7000</v>
      </c>
      <c r="N661" s="9"/>
      <c r="O661" s="2">
        <v>0</v>
      </c>
      <c r="P661" s="9"/>
      <c r="Q661" s="2">
        <f t="shared" si="25"/>
        <v>7000</v>
      </c>
      <c r="T661" s="11"/>
    </row>
    <row r="662" spans="1:20" ht="11.85" customHeight="1" x14ac:dyDescent="0.2">
      <c r="A662" s="3" t="s">
        <v>415</v>
      </c>
      <c r="C662" s="2">
        <v>450</v>
      </c>
      <c r="E662" s="2">
        <v>150</v>
      </c>
      <c r="G662" s="2">
        <v>50</v>
      </c>
      <c r="I662" s="2">
        <v>0</v>
      </c>
      <c r="K662" s="2">
        <v>0</v>
      </c>
      <c r="L662" s="9"/>
      <c r="M662" s="2">
        <v>0</v>
      </c>
      <c r="N662" s="9"/>
      <c r="O662" s="2">
        <v>0</v>
      </c>
      <c r="P662" s="9"/>
      <c r="Q662" s="2">
        <f t="shared" si="25"/>
        <v>0</v>
      </c>
      <c r="T662" s="11"/>
    </row>
    <row r="663" spans="1:20" ht="11.85" customHeight="1" x14ac:dyDescent="0.2">
      <c r="A663" s="3" t="s">
        <v>416</v>
      </c>
      <c r="C663" s="2">
        <v>0</v>
      </c>
      <c r="E663" s="2">
        <v>0</v>
      </c>
      <c r="G663" s="2">
        <v>700</v>
      </c>
      <c r="I663" s="2">
        <v>0</v>
      </c>
      <c r="K663" s="2">
        <v>0</v>
      </c>
      <c r="L663" s="9"/>
      <c r="M663" s="2">
        <v>0</v>
      </c>
      <c r="N663" s="9"/>
      <c r="O663" s="2">
        <v>0</v>
      </c>
      <c r="P663" s="9"/>
      <c r="Q663" s="2">
        <f t="shared" si="25"/>
        <v>0</v>
      </c>
      <c r="T663" s="11"/>
    </row>
    <row r="664" spans="1:20" ht="11.85" customHeight="1" x14ac:dyDescent="0.2">
      <c r="A664" s="3" t="s">
        <v>417</v>
      </c>
      <c r="C664" s="2">
        <v>234.6</v>
      </c>
      <c r="E664" s="2">
        <v>280</v>
      </c>
      <c r="G664" s="2">
        <v>234</v>
      </c>
      <c r="I664" s="2">
        <v>250</v>
      </c>
      <c r="K664" s="2">
        <v>250</v>
      </c>
      <c r="L664" s="9"/>
      <c r="M664" s="2">
        <v>250</v>
      </c>
      <c r="N664" s="9"/>
      <c r="O664" s="2">
        <v>0</v>
      </c>
      <c r="P664" s="9"/>
      <c r="Q664" s="2">
        <f t="shared" si="25"/>
        <v>250</v>
      </c>
      <c r="T664" s="11"/>
    </row>
    <row r="665" spans="1:20" ht="11.85" customHeight="1" x14ac:dyDescent="0.2">
      <c r="A665" s="3" t="s">
        <v>418</v>
      </c>
      <c r="C665" s="12">
        <v>0</v>
      </c>
      <c r="E665" s="12">
        <v>0</v>
      </c>
      <c r="G665" s="12">
        <v>1417.32</v>
      </c>
      <c r="I665" s="12">
        <v>0</v>
      </c>
      <c r="K665" s="12">
        <v>0</v>
      </c>
      <c r="L665" s="9"/>
      <c r="M665" s="12">
        <v>0</v>
      </c>
      <c r="N665" s="9"/>
      <c r="O665" s="12">
        <v>0</v>
      </c>
      <c r="P665" s="9"/>
      <c r="Q665" s="12">
        <f t="shared" si="25"/>
        <v>0</v>
      </c>
      <c r="T665" s="11"/>
    </row>
    <row r="666" spans="1:20" ht="11.85" customHeight="1" x14ac:dyDescent="0.2">
      <c r="A666" s="3" t="s">
        <v>310</v>
      </c>
      <c r="C666" s="2">
        <f>SUM(C654:C665)</f>
        <v>61258.92</v>
      </c>
      <c r="E666" s="2">
        <f>SUM(E654:E665)</f>
        <v>70972.98</v>
      </c>
      <c r="G666" s="2">
        <f>SUM(G654:G665)</f>
        <v>74391.820000000007</v>
      </c>
      <c r="I666" s="2">
        <f>SUM(I654:I665)</f>
        <v>70250</v>
      </c>
      <c r="K666" s="2">
        <f>SUM(K654:K665)</f>
        <v>70250</v>
      </c>
      <c r="L666" s="9"/>
      <c r="M666" s="2">
        <f>SUM(M654:M665)</f>
        <v>78400</v>
      </c>
      <c r="N666" s="9"/>
      <c r="O666" s="2">
        <f>SUM(O654:O665)</f>
        <v>0</v>
      </c>
      <c r="P666" s="9"/>
      <c r="Q666" s="2">
        <f>SUM(Q654:Q665)</f>
        <v>78400</v>
      </c>
    </row>
    <row r="667" spans="1:20" ht="11.85" customHeight="1" x14ac:dyDescent="0.2"/>
    <row r="668" spans="1:20" ht="11.85" customHeight="1" x14ac:dyDescent="0.2">
      <c r="A668" s="10" t="s">
        <v>311</v>
      </c>
    </row>
    <row r="669" spans="1:20" ht="11.85" customHeight="1" x14ac:dyDescent="0.2">
      <c r="A669" s="3" t="s">
        <v>419</v>
      </c>
      <c r="C669" s="2">
        <v>1446.3</v>
      </c>
      <c r="E669" s="2">
        <v>1133.77</v>
      </c>
      <c r="G669" s="2">
        <v>757.16</v>
      </c>
      <c r="I669" s="2">
        <v>1200</v>
      </c>
      <c r="K669" s="2">
        <v>1200</v>
      </c>
      <c r="L669" s="9"/>
      <c r="M669" s="2">
        <v>1200</v>
      </c>
      <c r="N669" s="9"/>
      <c r="O669" s="2">
        <v>0</v>
      </c>
      <c r="P669" s="9"/>
      <c r="Q669" s="2">
        <f t="shared" ref="Q669:Q687" si="26">M669+O669</f>
        <v>1200</v>
      </c>
      <c r="T669" s="11"/>
    </row>
    <row r="670" spans="1:20" ht="11.85" customHeight="1" x14ac:dyDescent="0.2">
      <c r="A670" s="3" t="s">
        <v>420</v>
      </c>
      <c r="C670" s="2">
        <v>0</v>
      </c>
      <c r="E670" s="2">
        <v>0</v>
      </c>
      <c r="G670" s="2">
        <v>0</v>
      </c>
      <c r="I670" s="2">
        <v>0</v>
      </c>
      <c r="K670" s="2">
        <v>0</v>
      </c>
      <c r="L670" s="9"/>
      <c r="M670" s="2">
        <v>1000</v>
      </c>
      <c r="N670" s="9"/>
      <c r="O670" s="2">
        <v>0</v>
      </c>
      <c r="P670" s="9"/>
      <c r="Q670" s="2">
        <f t="shared" si="26"/>
        <v>1000</v>
      </c>
      <c r="T670" s="11"/>
    </row>
    <row r="671" spans="1:20" ht="11.85" customHeight="1" x14ac:dyDescent="0.2">
      <c r="A671" s="3" t="s">
        <v>421</v>
      </c>
      <c r="C671" s="2">
        <v>10203.209999999999</v>
      </c>
      <c r="E671" s="2">
        <v>9764.44</v>
      </c>
      <c r="G671" s="2">
        <v>11202.26</v>
      </c>
      <c r="I671" s="2">
        <v>10500</v>
      </c>
      <c r="K671" s="2">
        <v>10500</v>
      </c>
      <c r="L671" s="9"/>
      <c r="M671" s="2">
        <v>10500</v>
      </c>
      <c r="N671" s="9"/>
      <c r="O671" s="2">
        <v>0</v>
      </c>
      <c r="P671" s="9"/>
      <c r="Q671" s="2">
        <f t="shared" si="26"/>
        <v>10500</v>
      </c>
      <c r="T671" s="11"/>
    </row>
    <row r="672" spans="1:20" ht="11.85" customHeight="1" x14ac:dyDescent="0.2">
      <c r="A672" s="3" t="s">
        <v>422</v>
      </c>
      <c r="C672" s="2">
        <v>18241.900000000001</v>
      </c>
      <c r="E672" s="2">
        <v>21838.799999999999</v>
      </c>
      <c r="G672" s="2">
        <v>18470.3</v>
      </c>
      <c r="I672" s="2">
        <v>20000</v>
      </c>
      <c r="K672" s="2">
        <v>20000</v>
      </c>
      <c r="L672" s="9"/>
      <c r="M672" s="2">
        <v>20000</v>
      </c>
      <c r="N672" s="9"/>
      <c r="O672" s="2">
        <v>0</v>
      </c>
      <c r="P672" s="9"/>
      <c r="Q672" s="2">
        <f t="shared" si="26"/>
        <v>20000</v>
      </c>
      <c r="T672" s="11"/>
    </row>
    <row r="673" spans="1:21" ht="11.85" customHeight="1" x14ac:dyDescent="0.2">
      <c r="A673" s="3" t="s">
        <v>423</v>
      </c>
      <c r="C673" s="2">
        <v>5770.06</v>
      </c>
      <c r="E673" s="2">
        <v>6742.14</v>
      </c>
      <c r="G673" s="2">
        <v>5127.49</v>
      </c>
      <c r="I673" s="2">
        <v>7000</v>
      </c>
      <c r="K673" s="2">
        <v>7000</v>
      </c>
      <c r="L673" s="9"/>
      <c r="M673" s="2">
        <v>7000</v>
      </c>
      <c r="N673" s="9"/>
      <c r="O673" s="2">
        <v>0</v>
      </c>
      <c r="P673" s="9"/>
      <c r="Q673" s="2">
        <f t="shared" si="26"/>
        <v>7000</v>
      </c>
      <c r="T673" s="11"/>
    </row>
    <row r="674" spans="1:21" ht="11.85" customHeight="1" x14ac:dyDescent="0.2">
      <c r="A674" s="3" t="s">
        <v>424</v>
      </c>
      <c r="C674" s="2">
        <v>0</v>
      </c>
      <c r="E674" s="2">
        <v>0</v>
      </c>
      <c r="G674" s="2">
        <v>0</v>
      </c>
      <c r="I674" s="2">
        <v>0</v>
      </c>
      <c r="K674" s="2">
        <v>0</v>
      </c>
      <c r="L674" s="9"/>
      <c r="M674" s="2">
        <v>0</v>
      </c>
      <c r="N674" s="9"/>
      <c r="O674" s="2">
        <v>0</v>
      </c>
      <c r="P674" s="9"/>
      <c r="Q674" s="2">
        <f t="shared" si="26"/>
        <v>0</v>
      </c>
      <c r="T674" s="11"/>
    </row>
    <row r="675" spans="1:21" ht="11.85" customHeight="1" x14ac:dyDescent="0.2">
      <c r="A675" s="3" t="s">
        <v>425</v>
      </c>
      <c r="C675" s="2">
        <v>3956.48</v>
      </c>
      <c r="E675" s="2">
        <v>6277.72</v>
      </c>
      <c r="G675" s="2">
        <v>5634.28</v>
      </c>
      <c r="I675" s="2">
        <v>8000</v>
      </c>
      <c r="K675" s="2">
        <v>8000</v>
      </c>
      <c r="L675" s="9"/>
      <c r="M675" s="2">
        <v>8000</v>
      </c>
      <c r="N675" s="9"/>
      <c r="O675" s="2">
        <v>0</v>
      </c>
      <c r="P675" s="9"/>
      <c r="Q675" s="2">
        <f t="shared" si="26"/>
        <v>8000</v>
      </c>
      <c r="T675" s="11"/>
    </row>
    <row r="676" spans="1:21" ht="11.85" customHeight="1" x14ac:dyDescent="0.2">
      <c r="A676" s="3" t="s">
        <v>426</v>
      </c>
      <c r="C676" s="2">
        <v>0</v>
      </c>
      <c r="E676" s="2">
        <v>0</v>
      </c>
      <c r="G676" s="2">
        <v>0</v>
      </c>
      <c r="I676" s="2">
        <v>100</v>
      </c>
      <c r="K676" s="2">
        <v>100</v>
      </c>
      <c r="L676" s="9"/>
      <c r="M676" s="2">
        <v>100</v>
      </c>
      <c r="N676" s="9"/>
      <c r="O676" s="2">
        <v>0</v>
      </c>
      <c r="P676" s="9"/>
      <c r="Q676" s="2">
        <f t="shared" si="26"/>
        <v>100</v>
      </c>
      <c r="T676" s="11"/>
    </row>
    <row r="677" spans="1:21" ht="11.85" customHeight="1" x14ac:dyDescent="0.2">
      <c r="A677" s="3" t="s">
        <v>427</v>
      </c>
      <c r="C677" s="2">
        <v>1703.82</v>
      </c>
      <c r="E677" s="2">
        <v>4288.8100000000004</v>
      </c>
      <c r="G677" s="2">
        <v>3327.69</v>
      </c>
      <c r="I677" s="2">
        <v>7000</v>
      </c>
      <c r="K677" s="2">
        <v>7000</v>
      </c>
      <c r="L677" s="9"/>
      <c r="M677" s="2">
        <v>7000</v>
      </c>
      <c r="N677" s="9"/>
      <c r="O677" s="2">
        <v>0</v>
      </c>
      <c r="P677" s="9"/>
      <c r="Q677" s="2">
        <f t="shared" si="26"/>
        <v>7000</v>
      </c>
      <c r="T677" s="11"/>
    </row>
    <row r="678" spans="1:21" ht="11.85" customHeight="1" x14ac:dyDescent="0.2">
      <c r="A678" s="3" t="s">
        <v>428</v>
      </c>
      <c r="C678" s="2">
        <v>10103.84</v>
      </c>
      <c r="E678" s="2">
        <v>9821.43</v>
      </c>
      <c r="G678" s="2">
        <v>10212.799999999999</v>
      </c>
      <c r="I678" s="2">
        <v>10000</v>
      </c>
      <c r="K678" s="2">
        <v>10000</v>
      </c>
      <c r="L678" s="9"/>
      <c r="M678" s="2">
        <v>10000</v>
      </c>
      <c r="N678" s="9"/>
      <c r="O678" s="2">
        <v>0</v>
      </c>
      <c r="P678" s="9"/>
      <c r="Q678" s="2">
        <f t="shared" si="26"/>
        <v>10000</v>
      </c>
      <c r="T678" s="11"/>
    </row>
    <row r="679" spans="1:21" ht="11.85" customHeight="1" x14ac:dyDescent="0.2">
      <c r="A679" s="3" t="s">
        <v>429</v>
      </c>
      <c r="C679" s="2">
        <v>20339.97</v>
      </c>
      <c r="E679" s="2">
        <v>36017.199999999997</v>
      </c>
      <c r="G679" s="2">
        <v>28309.41</v>
      </c>
      <c r="I679" s="2">
        <v>28000</v>
      </c>
      <c r="K679" s="2">
        <v>28000</v>
      </c>
      <c r="L679" s="9"/>
      <c r="M679" s="2">
        <v>45000</v>
      </c>
      <c r="N679" s="9"/>
      <c r="O679" s="2">
        <v>0</v>
      </c>
      <c r="P679" s="9"/>
      <c r="Q679" s="2">
        <f t="shared" si="26"/>
        <v>45000</v>
      </c>
      <c r="T679" s="11"/>
    </row>
    <row r="680" spans="1:21" ht="11.85" customHeight="1" x14ac:dyDescent="0.2">
      <c r="A680" s="3" t="s">
        <v>430</v>
      </c>
      <c r="C680" s="2">
        <v>778.5</v>
      </c>
      <c r="E680" s="2">
        <v>600</v>
      </c>
      <c r="G680" s="2">
        <v>600</v>
      </c>
      <c r="I680" s="2">
        <v>1000</v>
      </c>
      <c r="K680" s="2">
        <v>1000</v>
      </c>
      <c r="L680" s="9"/>
      <c r="M680" s="2">
        <v>1300</v>
      </c>
      <c r="N680" s="9"/>
      <c r="O680" s="2">
        <v>0</v>
      </c>
      <c r="P680" s="9"/>
      <c r="Q680" s="2">
        <f t="shared" si="26"/>
        <v>1300</v>
      </c>
      <c r="T680" s="11"/>
    </row>
    <row r="681" spans="1:21" ht="11.85" customHeight="1" x14ac:dyDescent="0.2">
      <c r="A681" s="3" t="s">
        <v>431</v>
      </c>
      <c r="C681" s="2">
        <v>0</v>
      </c>
      <c r="E681" s="2">
        <v>0</v>
      </c>
      <c r="G681" s="2">
        <v>258</v>
      </c>
      <c r="I681" s="2">
        <v>250</v>
      </c>
      <c r="K681" s="2">
        <v>250</v>
      </c>
      <c r="L681" s="9"/>
      <c r="M681" s="2">
        <v>250</v>
      </c>
      <c r="N681" s="9"/>
      <c r="O681" s="2">
        <v>0</v>
      </c>
      <c r="P681" s="9"/>
      <c r="Q681" s="2">
        <f t="shared" si="26"/>
        <v>250</v>
      </c>
      <c r="T681" s="11"/>
    </row>
    <row r="682" spans="1:21" ht="11.85" customHeight="1" x14ac:dyDescent="0.2">
      <c r="A682" s="3" t="s">
        <v>432</v>
      </c>
      <c r="C682" s="2">
        <v>3406.16</v>
      </c>
      <c r="E682" s="2">
        <v>4961.3</v>
      </c>
      <c r="G682" s="2">
        <v>3999.65</v>
      </c>
      <c r="I682" s="2">
        <v>5000</v>
      </c>
      <c r="K682" s="2">
        <v>5000</v>
      </c>
      <c r="L682" s="9"/>
      <c r="M682" s="2">
        <v>5000</v>
      </c>
      <c r="N682" s="9"/>
      <c r="O682" s="2">
        <v>0</v>
      </c>
      <c r="P682" s="9"/>
      <c r="Q682" s="2">
        <f t="shared" si="26"/>
        <v>5000</v>
      </c>
      <c r="T682" s="11"/>
    </row>
    <row r="683" spans="1:21" ht="11.85" customHeight="1" x14ac:dyDescent="0.2">
      <c r="A683" s="3" t="s">
        <v>433</v>
      </c>
      <c r="C683" s="2">
        <v>2322.41</v>
      </c>
      <c r="E683" s="2">
        <v>2232.0700000000002</v>
      </c>
      <c r="G683" s="2">
        <v>2033.2</v>
      </c>
      <c r="I683" s="2">
        <v>3000</v>
      </c>
      <c r="K683" s="2">
        <v>3000</v>
      </c>
      <c r="L683" s="9"/>
      <c r="M683" s="2">
        <v>3000</v>
      </c>
      <c r="N683" s="9"/>
      <c r="O683" s="2">
        <v>0</v>
      </c>
      <c r="P683" s="9"/>
      <c r="Q683" s="2">
        <f t="shared" si="26"/>
        <v>3000</v>
      </c>
      <c r="T683" s="11"/>
    </row>
    <row r="684" spans="1:21" ht="11.85" customHeight="1" x14ac:dyDescent="0.2">
      <c r="A684" s="3" t="s">
        <v>434</v>
      </c>
      <c r="C684" s="2">
        <v>0</v>
      </c>
      <c r="E684" s="2">
        <v>1105.6400000000001</v>
      </c>
      <c r="G684" s="2">
        <v>2183.1799999999998</v>
      </c>
      <c r="I684" s="2">
        <v>2500</v>
      </c>
      <c r="K684" s="2">
        <v>2500</v>
      </c>
      <c r="L684" s="9"/>
      <c r="M684" s="2">
        <v>2500</v>
      </c>
      <c r="N684" s="9"/>
      <c r="O684" s="2">
        <v>0</v>
      </c>
      <c r="P684" s="9"/>
      <c r="Q684" s="2">
        <f t="shared" si="26"/>
        <v>2500</v>
      </c>
      <c r="T684" s="11"/>
    </row>
    <row r="685" spans="1:21" ht="11.85" hidden="1" customHeight="1" x14ac:dyDescent="0.2">
      <c r="A685" s="3" t="s">
        <v>435</v>
      </c>
      <c r="C685" s="2">
        <v>0</v>
      </c>
      <c r="E685" s="2">
        <v>0</v>
      </c>
      <c r="G685" s="2">
        <v>0</v>
      </c>
      <c r="I685" s="2">
        <v>0</v>
      </c>
      <c r="K685" s="2">
        <v>0</v>
      </c>
      <c r="L685" s="9"/>
      <c r="M685" s="2">
        <v>0</v>
      </c>
      <c r="N685" s="9"/>
      <c r="O685" s="2">
        <v>0</v>
      </c>
      <c r="P685" s="9"/>
      <c r="Q685" s="2">
        <f t="shared" si="26"/>
        <v>0</v>
      </c>
      <c r="T685" s="11"/>
    </row>
    <row r="686" spans="1:21" ht="11.85" customHeight="1" x14ac:dyDescent="0.2">
      <c r="A686" s="3" t="s">
        <v>436</v>
      </c>
      <c r="C686" s="2">
        <v>1382.83</v>
      </c>
      <c r="E686" s="2">
        <v>3864.79</v>
      </c>
      <c r="G686" s="2">
        <v>5658.38</v>
      </c>
      <c r="I686" s="2">
        <v>5200</v>
      </c>
      <c r="K686" s="2">
        <v>5200</v>
      </c>
      <c r="L686" s="9"/>
      <c r="M686" s="2">
        <v>2900</v>
      </c>
      <c r="N686" s="9"/>
      <c r="O686" s="2">
        <v>0</v>
      </c>
      <c r="P686" s="9"/>
      <c r="Q686" s="2">
        <f t="shared" si="26"/>
        <v>2900</v>
      </c>
      <c r="T686" s="11"/>
    </row>
    <row r="687" spans="1:21" ht="11.85" customHeight="1" x14ac:dyDescent="0.2">
      <c r="A687" s="3" t="s">
        <v>437</v>
      </c>
      <c r="C687" s="12">
        <v>7462.79</v>
      </c>
      <c r="E687" s="12">
        <v>18709.900000000001</v>
      </c>
      <c r="G687" s="12">
        <v>28391.49</v>
      </c>
      <c r="I687" s="12">
        <v>33400</v>
      </c>
      <c r="K687" s="12">
        <v>33400</v>
      </c>
      <c r="L687" s="9"/>
      <c r="M687" s="12">
        <v>28500</v>
      </c>
      <c r="N687" s="9"/>
      <c r="O687" s="12">
        <v>0</v>
      </c>
      <c r="P687" s="9"/>
      <c r="Q687" s="12">
        <f t="shared" si="26"/>
        <v>28500</v>
      </c>
      <c r="T687" s="11"/>
    </row>
    <row r="688" spans="1:21" ht="11.85" customHeight="1" x14ac:dyDescent="0.2">
      <c r="A688" s="3" t="s">
        <v>334</v>
      </c>
      <c r="C688" s="2">
        <f>SUM(C669:C679)+SUM(C680:C687)</f>
        <v>87118.27</v>
      </c>
      <c r="E688" s="2">
        <f>SUM(E669:E679)+SUM(E680:E687)</f>
        <v>127358.01</v>
      </c>
      <c r="G688" s="2">
        <f>SUM(G669:G679)+SUM(G680:G687)</f>
        <v>126165.29000000001</v>
      </c>
      <c r="I688" s="2">
        <f>SUM(I669:I679)+SUM(I680:I687)</f>
        <v>142150</v>
      </c>
      <c r="K688" s="2">
        <f>SUM(K669:K679)+SUM(K680:K687)</f>
        <v>142150</v>
      </c>
      <c r="L688" s="9"/>
      <c r="M688" s="2">
        <f>SUM(M669:M679)+SUM(M680:M687)</f>
        <v>153250</v>
      </c>
      <c r="N688" s="9"/>
      <c r="O688" s="2">
        <f>SUM(O669:O679)+SUM(O680:O687)</f>
        <v>0</v>
      </c>
      <c r="P688" s="9"/>
      <c r="Q688" s="2">
        <f>SUM(Q669:Q679)+SUM(Q680:Q687)</f>
        <v>153250</v>
      </c>
      <c r="R688" s="54"/>
      <c r="U688" s="9"/>
    </row>
    <row r="689" spans="1:21" ht="11.85" customHeight="1" x14ac:dyDescent="0.2">
      <c r="L689" s="9"/>
      <c r="N689" s="9"/>
      <c r="P689" s="9"/>
    </row>
    <row r="690" spans="1:21" ht="11.85" customHeight="1" x14ac:dyDescent="0.2">
      <c r="A690" s="3" t="s">
        <v>438</v>
      </c>
      <c r="C690" s="2">
        <v>0</v>
      </c>
      <c r="E690" s="2">
        <v>0</v>
      </c>
      <c r="G690" s="2">
        <v>0</v>
      </c>
      <c r="I690" s="2">
        <v>0</v>
      </c>
      <c r="K690" s="2">
        <v>0</v>
      </c>
      <c r="L690" s="9"/>
      <c r="M690" s="2">
        <v>0</v>
      </c>
      <c r="N690" s="9"/>
      <c r="O690" s="2">
        <f>300000+46000</f>
        <v>346000</v>
      </c>
      <c r="P690" s="9"/>
      <c r="Q690" s="2">
        <f>M690+O690</f>
        <v>346000</v>
      </c>
      <c r="T690" s="11"/>
    </row>
    <row r="691" spans="1:21" ht="11.85" customHeight="1" x14ac:dyDescent="0.2">
      <c r="A691" s="3" t="s">
        <v>439</v>
      </c>
      <c r="C691" s="12">
        <v>55614.03</v>
      </c>
      <c r="E691" s="12">
        <v>36908.300000000003</v>
      </c>
      <c r="G691" s="12">
        <v>54980.3</v>
      </c>
      <c r="I691" s="12">
        <v>18600</v>
      </c>
      <c r="K691" s="12">
        <v>18600</v>
      </c>
      <c r="L691" s="9"/>
      <c r="M691" s="12">
        <v>221000</v>
      </c>
      <c r="N691" s="9"/>
      <c r="O691" s="12">
        <v>0</v>
      </c>
      <c r="P691" s="9"/>
      <c r="Q691" s="12">
        <f>M691+O691</f>
        <v>221000</v>
      </c>
      <c r="T691" s="11"/>
    </row>
    <row r="692" spans="1:21" ht="11.85" customHeight="1" x14ac:dyDescent="0.2">
      <c r="A692" s="3" t="s">
        <v>337</v>
      </c>
      <c r="C692" s="2">
        <f>SUM(C690:C691)</f>
        <v>55614.03</v>
      </c>
      <c r="E692" s="2">
        <f>SUM(E690:E691)</f>
        <v>36908.300000000003</v>
      </c>
      <c r="G692" s="2">
        <f>SUM(G690:G691)</f>
        <v>54980.3</v>
      </c>
      <c r="I692" s="2">
        <f>SUM(I690:I691)</f>
        <v>18600</v>
      </c>
      <c r="K692" s="2">
        <f>SUM(K690:K691)</f>
        <v>18600</v>
      </c>
      <c r="L692" s="9"/>
      <c r="M692" s="2">
        <f>SUM(M690:M691)</f>
        <v>221000</v>
      </c>
      <c r="N692" s="9"/>
      <c r="O692" s="2">
        <f>SUM(O690:O691)</f>
        <v>346000</v>
      </c>
      <c r="P692" s="9"/>
      <c r="Q692" s="2">
        <f>SUM(Q690:Q691)</f>
        <v>567000</v>
      </c>
    </row>
    <row r="693" spans="1:21" ht="11.85" customHeight="1" x14ac:dyDescent="0.2">
      <c r="L693" s="9"/>
      <c r="N693" s="9"/>
      <c r="P693" s="9"/>
    </row>
    <row r="694" spans="1:21" ht="11.85" customHeight="1" x14ac:dyDescent="0.2">
      <c r="A694" s="10" t="s">
        <v>338</v>
      </c>
      <c r="L694" s="9"/>
      <c r="N694" s="9"/>
      <c r="P694" s="9"/>
    </row>
    <row r="695" spans="1:21" ht="11.85" customHeight="1" x14ac:dyDescent="0.2">
      <c r="A695" s="3" t="s">
        <v>440</v>
      </c>
      <c r="C695" s="12">
        <v>0</v>
      </c>
      <c r="E695" s="12">
        <v>0</v>
      </c>
      <c r="G695" s="12">
        <v>0</v>
      </c>
      <c r="I695" s="12">
        <v>0</v>
      </c>
      <c r="K695" s="12">
        <v>0</v>
      </c>
      <c r="L695" s="9"/>
      <c r="M695" s="12">
        <v>0</v>
      </c>
      <c r="N695" s="9"/>
      <c r="O695" s="12">
        <v>0</v>
      </c>
      <c r="P695" s="9"/>
      <c r="Q695" s="12">
        <f>M695+O695</f>
        <v>0</v>
      </c>
      <c r="T695" s="11"/>
    </row>
    <row r="696" spans="1:21" ht="11.85" customHeight="1" x14ac:dyDescent="0.2">
      <c r="A696" s="3" t="s">
        <v>342</v>
      </c>
      <c r="C696" s="2">
        <f>SUM(C695)</f>
        <v>0</v>
      </c>
      <c r="E696" s="2">
        <f>SUM(E695)</f>
        <v>0</v>
      </c>
      <c r="G696" s="2">
        <f>SUM(G695)</f>
        <v>0</v>
      </c>
      <c r="I696" s="2">
        <f>SUM(I695)</f>
        <v>0</v>
      </c>
      <c r="K696" s="2">
        <f>SUM(K695)</f>
        <v>0</v>
      </c>
      <c r="L696" s="9"/>
      <c r="M696" s="2">
        <f>SUM(M695)</f>
        <v>0</v>
      </c>
      <c r="N696" s="9"/>
      <c r="O696" s="2">
        <f>SUM(O695)</f>
        <v>0</v>
      </c>
      <c r="P696" s="9"/>
      <c r="Q696" s="2">
        <f>SUM(Q695)</f>
        <v>0</v>
      </c>
    </row>
    <row r="697" spans="1:21" ht="11.85" customHeight="1" x14ac:dyDescent="0.2">
      <c r="A697" s="3" t="s">
        <v>441</v>
      </c>
      <c r="C697" s="2">
        <f>C651+C666+C688+C692+C696</f>
        <v>504194.99</v>
      </c>
      <c r="E697" s="2">
        <f>E651+E666+E688+E692+E696</f>
        <v>582281.53999999992</v>
      </c>
      <c r="G697" s="2">
        <f>G651+G666+G688+G692+G696</f>
        <v>617558.21000000008</v>
      </c>
      <c r="I697" s="2">
        <f>I651+I666+I688+I692+I696</f>
        <v>628417</v>
      </c>
      <c r="K697" s="2">
        <f>K651+K666+K688+K692+K696</f>
        <v>628417</v>
      </c>
      <c r="L697" s="9"/>
      <c r="M697" s="2">
        <f>M651+M666+M688+M692+M696</f>
        <v>842336</v>
      </c>
      <c r="N697" s="9"/>
      <c r="O697" s="2">
        <f>O651+O666+O688+O692+O696</f>
        <v>346000</v>
      </c>
      <c r="P697" s="9"/>
      <c r="Q697" s="2">
        <f>Q651+Q666+Q688+Q692+Q696</f>
        <v>1188336</v>
      </c>
      <c r="T697" s="11"/>
      <c r="U697" s="9"/>
    </row>
    <row r="698" spans="1:21" ht="11.85" customHeight="1" x14ac:dyDescent="0.2">
      <c r="A698" s="1"/>
      <c r="B698" s="1"/>
      <c r="E698" s="2" t="str">
        <f>$E$1</f>
        <v>CITY OF BRADY</v>
      </c>
    </row>
    <row r="699" spans="1:21" ht="11.85" customHeight="1" x14ac:dyDescent="0.2">
      <c r="E699" s="2" t="str">
        <f>$E$2</f>
        <v>BUDGET  REPORT</v>
      </c>
    </row>
    <row r="700" spans="1:21" ht="11.85" customHeight="1" x14ac:dyDescent="0.2">
      <c r="E700" s="2" t="str">
        <f>$E$3</f>
        <v>FISCAL YEAR 2025 - 2026</v>
      </c>
    </row>
    <row r="701" spans="1:21" ht="11.85" customHeight="1" x14ac:dyDescent="0.2"/>
    <row r="702" spans="1:21" ht="11.85" customHeight="1" x14ac:dyDescent="0.2">
      <c r="A702" s="3" t="s">
        <v>3</v>
      </c>
    </row>
    <row r="703" spans="1:21" ht="11.85" customHeight="1" x14ac:dyDescent="0.2">
      <c r="A703" s="3" t="s">
        <v>442</v>
      </c>
    </row>
    <row r="704" spans="1:21" ht="11.85" customHeight="1" x14ac:dyDescent="0.2">
      <c r="I704" s="49" t="str">
        <f>$I$6</f>
        <v>(----- 2024-2025------)</v>
      </c>
      <c r="J704" s="49"/>
      <c r="K704" s="49"/>
      <c r="L704" s="6"/>
      <c r="M704" s="50" t="str">
        <f>$M$6</f>
        <v>2025-2026</v>
      </c>
      <c r="N704" s="50"/>
      <c r="O704" s="50"/>
      <c r="P704" s="50"/>
      <c r="Q704" s="50"/>
    </row>
    <row r="705" spans="1:21" ht="11.85" customHeight="1" x14ac:dyDescent="0.2">
      <c r="C705" s="5" t="str">
        <f>$C$7</f>
        <v>2021-2022</v>
      </c>
      <c r="D705" s="5"/>
      <c r="E705" s="5" t="str">
        <f>$E$7</f>
        <v>2022-2023</v>
      </c>
      <c r="F705" s="5"/>
      <c r="G705" s="5" t="str">
        <f>$G$7</f>
        <v>2023-2024</v>
      </c>
      <c r="H705" s="5"/>
      <c r="I705" s="5" t="s">
        <v>9</v>
      </c>
      <c r="J705" s="5"/>
      <c r="K705" s="5" t="str">
        <f>+$K$7</f>
        <v>PROJECTED</v>
      </c>
      <c r="L705" s="6"/>
      <c r="M705" s="5" t="str">
        <f>$M$7</f>
        <v>2025-2026</v>
      </c>
      <c r="N705" s="6"/>
      <c r="O705" s="5" t="str">
        <f>$O$7</f>
        <v>2025-2026</v>
      </c>
      <c r="P705" s="6"/>
      <c r="Q705" s="5" t="str">
        <f>$Q$7</f>
        <v>APPROVED</v>
      </c>
    </row>
    <row r="706" spans="1:21" ht="11.85" customHeight="1" x14ac:dyDescent="0.2">
      <c r="A706" s="7" t="s">
        <v>279</v>
      </c>
      <c r="C706" s="8" t="s">
        <v>12</v>
      </c>
      <c r="D706" s="5"/>
      <c r="E706" s="8" t="s">
        <v>12</v>
      </c>
      <c r="F706" s="5"/>
      <c r="G706" s="8" t="s">
        <v>12</v>
      </c>
      <c r="H706" s="5"/>
      <c r="I706" s="8" t="s">
        <v>13</v>
      </c>
      <c r="J706" s="5"/>
      <c r="K706" s="8" t="s">
        <v>13</v>
      </c>
      <c r="L706" s="6"/>
      <c r="M706" s="8" t="str">
        <f>$M$8</f>
        <v>BASE</v>
      </c>
      <c r="N706" s="6"/>
      <c r="O706" s="8" t="str">
        <f>$O$8</f>
        <v>SUPPLEMENTAL</v>
      </c>
      <c r="P706" s="6"/>
      <c r="Q706" s="8" t="str">
        <f>$Q$8</f>
        <v>BUDGET</v>
      </c>
    </row>
    <row r="707" spans="1:21" ht="11.85" customHeight="1" x14ac:dyDescent="0.2"/>
    <row r="708" spans="1:21" ht="11.45" customHeight="1" x14ac:dyDescent="0.2">
      <c r="A708" s="10" t="s">
        <v>280</v>
      </c>
    </row>
    <row r="709" spans="1:21" ht="11.85" customHeight="1" x14ac:dyDescent="0.2">
      <c r="A709" s="3" t="s">
        <v>443</v>
      </c>
      <c r="C709" s="2">
        <v>3120</v>
      </c>
      <c r="E709" s="2">
        <v>3300</v>
      </c>
      <c r="G709" s="2">
        <v>3170</v>
      </c>
      <c r="I709" s="2">
        <v>3120</v>
      </c>
      <c r="K709" s="2">
        <v>3120</v>
      </c>
      <c r="L709" s="9"/>
      <c r="M709" s="2">
        <v>3120</v>
      </c>
      <c r="N709" s="9"/>
      <c r="O709" s="2">
        <v>0</v>
      </c>
      <c r="P709" s="9"/>
      <c r="Q709" s="2">
        <f t="shared" ref="Q709:Q714" si="27">M709+O709</f>
        <v>3120</v>
      </c>
      <c r="T709" s="11"/>
    </row>
    <row r="710" spans="1:21" ht="11.85" customHeight="1" x14ac:dyDescent="0.2">
      <c r="A710" s="3" t="s">
        <v>444</v>
      </c>
      <c r="C710" s="2">
        <v>0</v>
      </c>
      <c r="E710" s="2">
        <v>85.29</v>
      </c>
      <c r="G710" s="2">
        <v>0</v>
      </c>
      <c r="I710" s="2">
        <v>0</v>
      </c>
      <c r="K710" s="2">
        <v>0</v>
      </c>
      <c r="L710" s="9"/>
      <c r="M710" s="2">
        <v>0</v>
      </c>
      <c r="N710" s="9"/>
      <c r="O710" s="2">
        <v>0</v>
      </c>
      <c r="P710" s="9"/>
      <c r="Q710" s="2">
        <f t="shared" si="27"/>
        <v>0</v>
      </c>
      <c r="T710" s="11"/>
    </row>
    <row r="711" spans="1:21" ht="11.85" customHeight="1" x14ac:dyDescent="0.2">
      <c r="A711" s="3" t="s">
        <v>445</v>
      </c>
      <c r="C711" s="2">
        <v>0</v>
      </c>
      <c r="E711" s="2">
        <v>35.49</v>
      </c>
      <c r="G711" s="2">
        <v>0</v>
      </c>
      <c r="I711" s="2">
        <v>0</v>
      </c>
      <c r="K711" s="2">
        <v>0</v>
      </c>
      <c r="L711" s="9"/>
      <c r="M711" s="2">
        <v>0</v>
      </c>
      <c r="N711" s="9"/>
      <c r="O711" s="2">
        <v>0</v>
      </c>
      <c r="P711" s="9"/>
      <c r="Q711" s="2">
        <f t="shared" si="27"/>
        <v>0</v>
      </c>
      <c r="T711" s="11"/>
    </row>
    <row r="712" spans="1:21" ht="11.85" customHeight="1" x14ac:dyDescent="0.2">
      <c r="A712" s="3" t="s">
        <v>446</v>
      </c>
      <c r="C712" s="2">
        <v>6.72</v>
      </c>
      <c r="E712" s="2">
        <v>8.67</v>
      </c>
      <c r="G712" s="2">
        <v>9.6</v>
      </c>
      <c r="I712" s="2">
        <v>9</v>
      </c>
      <c r="K712" s="2">
        <v>9</v>
      </c>
      <c r="L712" s="9"/>
      <c r="M712" s="2">
        <v>5</v>
      </c>
      <c r="N712" s="9"/>
      <c r="O712" s="2">
        <v>0</v>
      </c>
      <c r="P712" s="9"/>
      <c r="Q712" s="2">
        <f t="shared" si="27"/>
        <v>5</v>
      </c>
      <c r="T712" s="11"/>
    </row>
    <row r="713" spans="1:21" ht="11.85" customHeight="1" x14ac:dyDescent="0.2">
      <c r="A713" s="3" t="s">
        <v>447</v>
      </c>
      <c r="C713" s="2">
        <v>0</v>
      </c>
      <c r="E713" s="2">
        <v>0.25</v>
      </c>
      <c r="G713" s="2">
        <v>0.15</v>
      </c>
      <c r="I713" s="2">
        <v>0</v>
      </c>
      <c r="K713" s="2">
        <v>0</v>
      </c>
      <c r="L713" s="9"/>
      <c r="M713" s="2">
        <v>0</v>
      </c>
      <c r="N713" s="9"/>
      <c r="O713" s="2">
        <v>0</v>
      </c>
      <c r="P713" s="9"/>
      <c r="Q713" s="2">
        <f t="shared" si="27"/>
        <v>0</v>
      </c>
      <c r="T713" s="11"/>
    </row>
    <row r="714" spans="1:21" ht="11.85" customHeight="1" x14ac:dyDescent="0.2">
      <c r="A714" s="3" t="s">
        <v>448</v>
      </c>
      <c r="C714" s="12">
        <v>238.92</v>
      </c>
      <c r="E714" s="12">
        <v>280.5</v>
      </c>
      <c r="G714" s="12">
        <v>242.75</v>
      </c>
      <c r="I714" s="12">
        <v>243</v>
      </c>
      <c r="K714" s="12">
        <v>243</v>
      </c>
      <c r="L714" s="9"/>
      <c r="M714" s="12">
        <v>250</v>
      </c>
      <c r="N714" s="9"/>
      <c r="O714" s="12">
        <v>0</v>
      </c>
      <c r="P714" s="9"/>
      <c r="Q714" s="12">
        <f t="shared" si="27"/>
        <v>250</v>
      </c>
      <c r="T714" s="11"/>
      <c r="U714" s="9"/>
    </row>
    <row r="715" spans="1:21" ht="11.85" customHeight="1" x14ac:dyDescent="0.2">
      <c r="A715" s="3" t="s">
        <v>291</v>
      </c>
      <c r="C715" s="2">
        <f>SUM(C709:C714)</f>
        <v>3365.64</v>
      </c>
      <c r="E715" s="2">
        <f>SUM(E709:E714)</f>
        <v>3710.2</v>
      </c>
      <c r="G715" s="2">
        <f>SUM(G709:G714)</f>
        <v>3422.5</v>
      </c>
      <c r="I715" s="2">
        <f>SUM(I709:I714)</f>
        <v>3372</v>
      </c>
      <c r="K715" s="2">
        <f>SUM(K709:K714)</f>
        <v>3372</v>
      </c>
      <c r="L715" s="9"/>
      <c r="M715" s="2">
        <f>SUM(M709:M714)</f>
        <v>3375</v>
      </c>
      <c r="N715" s="9"/>
      <c r="O715" s="2">
        <f>SUM(O709:O714)</f>
        <v>0</v>
      </c>
      <c r="P715" s="9"/>
      <c r="Q715" s="2">
        <f>SUM(Q709:Q714)</f>
        <v>3375</v>
      </c>
    </row>
    <row r="716" spans="1:21" ht="11.85" customHeight="1" x14ac:dyDescent="0.2"/>
    <row r="717" spans="1:21" ht="11.85" customHeight="1" x14ac:dyDescent="0.2">
      <c r="A717" s="10" t="s">
        <v>292</v>
      </c>
    </row>
    <row r="718" spans="1:21" ht="11.85" customHeight="1" x14ac:dyDescent="0.2">
      <c r="A718" s="3" t="s">
        <v>449</v>
      </c>
      <c r="C718" s="2">
        <v>1759.4</v>
      </c>
      <c r="E718" s="2">
        <v>1854.75</v>
      </c>
      <c r="G718" s="2">
        <v>1634</v>
      </c>
      <c r="I718" s="2">
        <v>1900</v>
      </c>
      <c r="K718" s="2">
        <v>1900</v>
      </c>
      <c r="L718" s="9"/>
      <c r="M718" s="2">
        <v>1900</v>
      </c>
      <c r="N718" s="9"/>
      <c r="O718" s="2">
        <v>0</v>
      </c>
      <c r="P718" s="9"/>
      <c r="Q718" s="2">
        <f t="shared" ref="Q718:Q725" si="28">M718+O718</f>
        <v>1900</v>
      </c>
      <c r="T718" s="11"/>
    </row>
    <row r="719" spans="1:21" ht="11.85" hidden="1" customHeight="1" x14ac:dyDescent="0.2">
      <c r="A719" s="3" t="s">
        <v>450</v>
      </c>
      <c r="C719" s="2">
        <v>0</v>
      </c>
      <c r="E719" s="2">
        <v>0</v>
      </c>
      <c r="G719" s="2">
        <v>0</v>
      </c>
      <c r="I719" s="2">
        <v>0</v>
      </c>
      <c r="K719" s="2">
        <v>0</v>
      </c>
      <c r="L719" s="9"/>
      <c r="M719" s="2">
        <v>0</v>
      </c>
      <c r="N719" s="9"/>
      <c r="O719" s="2">
        <v>0</v>
      </c>
      <c r="P719" s="9"/>
      <c r="Q719" s="2">
        <f t="shared" si="28"/>
        <v>0</v>
      </c>
      <c r="T719" s="11"/>
    </row>
    <row r="720" spans="1:21" ht="11.85" hidden="1" customHeight="1" x14ac:dyDescent="0.2">
      <c r="A720" s="3" t="s">
        <v>451</v>
      </c>
      <c r="C720" s="2">
        <v>0</v>
      </c>
      <c r="E720" s="2">
        <v>0</v>
      </c>
      <c r="G720" s="2">
        <v>0</v>
      </c>
      <c r="I720" s="2">
        <v>0</v>
      </c>
      <c r="K720" s="2">
        <v>0</v>
      </c>
      <c r="L720" s="9"/>
      <c r="M720" s="2">
        <v>0</v>
      </c>
      <c r="N720" s="9"/>
      <c r="O720" s="2">
        <v>0</v>
      </c>
      <c r="P720" s="9"/>
      <c r="Q720" s="2">
        <f t="shared" si="28"/>
        <v>0</v>
      </c>
      <c r="T720" s="11"/>
    </row>
    <row r="721" spans="1:20" ht="11.85" hidden="1" customHeight="1" x14ac:dyDescent="0.2">
      <c r="A721" s="3" t="s">
        <v>452</v>
      </c>
      <c r="C721" s="2">
        <v>0</v>
      </c>
      <c r="E721" s="2">
        <v>0</v>
      </c>
      <c r="G721" s="2">
        <v>0</v>
      </c>
      <c r="I721" s="2">
        <v>0</v>
      </c>
      <c r="K721" s="2">
        <v>0</v>
      </c>
      <c r="L721" s="9"/>
      <c r="M721" s="2">
        <v>0</v>
      </c>
      <c r="N721" s="9"/>
      <c r="O721" s="2">
        <v>0</v>
      </c>
      <c r="P721" s="9"/>
      <c r="Q721" s="2">
        <f t="shared" si="28"/>
        <v>0</v>
      </c>
      <c r="T721" s="11"/>
    </row>
    <row r="722" spans="1:20" ht="11.85" hidden="1" customHeight="1" x14ac:dyDescent="0.2">
      <c r="A722" s="3" t="s">
        <v>453</v>
      </c>
      <c r="C722" s="2">
        <v>0</v>
      </c>
      <c r="E722" s="2">
        <v>0</v>
      </c>
      <c r="G722" s="2">
        <v>0</v>
      </c>
      <c r="I722" s="2">
        <v>0</v>
      </c>
      <c r="K722" s="2">
        <v>0</v>
      </c>
      <c r="L722" s="9"/>
      <c r="M722" s="2">
        <v>0</v>
      </c>
      <c r="N722" s="9"/>
      <c r="O722" s="2">
        <v>0</v>
      </c>
      <c r="P722" s="9"/>
      <c r="Q722" s="2">
        <f t="shared" si="28"/>
        <v>0</v>
      </c>
      <c r="T722" s="11"/>
    </row>
    <row r="723" spans="1:20" ht="11.85" customHeight="1" x14ac:dyDescent="0.2">
      <c r="A723" s="3" t="s">
        <v>454</v>
      </c>
      <c r="C723" s="2">
        <v>6581.89</v>
      </c>
      <c r="E723" s="2">
        <v>20637.830000000002</v>
      </c>
      <c r="G723" s="2">
        <v>38728.22</v>
      </c>
      <c r="I723" s="2">
        <v>20000</v>
      </c>
      <c r="K723" s="2">
        <v>20000</v>
      </c>
      <c r="L723" s="9"/>
      <c r="M723" s="2">
        <v>20000</v>
      </c>
      <c r="N723" s="9"/>
      <c r="O723" s="2">
        <v>0</v>
      </c>
      <c r="P723" s="9"/>
      <c r="Q723" s="2">
        <f t="shared" si="28"/>
        <v>20000</v>
      </c>
      <c r="T723" s="11"/>
    </row>
    <row r="724" spans="1:20" ht="11.85" customHeight="1" x14ac:dyDescent="0.2">
      <c r="A724" s="3" t="s">
        <v>455</v>
      </c>
      <c r="C724" s="2">
        <v>683.39</v>
      </c>
      <c r="E724" s="2">
        <v>1115.6400000000001</v>
      </c>
      <c r="G724" s="2">
        <v>768.5</v>
      </c>
      <c r="I724" s="2">
        <v>650</v>
      </c>
      <c r="K724" s="2">
        <v>850</v>
      </c>
      <c r="L724" s="9"/>
      <c r="M724" s="2">
        <v>800</v>
      </c>
      <c r="N724" s="9"/>
      <c r="O724" s="2">
        <v>0</v>
      </c>
      <c r="P724" s="9"/>
      <c r="Q724" s="2">
        <f t="shared" si="28"/>
        <v>800</v>
      </c>
      <c r="T724" s="11"/>
    </row>
    <row r="725" spans="1:20" ht="11.85" customHeight="1" x14ac:dyDescent="0.2">
      <c r="A725" s="3" t="s">
        <v>456</v>
      </c>
      <c r="C725" s="12">
        <v>3452.4</v>
      </c>
      <c r="E725" s="12">
        <v>0</v>
      </c>
      <c r="G725" s="12">
        <v>0</v>
      </c>
      <c r="I725" s="12">
        <v>2200</v>
      </c>
      <c r="K725" s="12">
        <v>2200</v>
      </c>
      <c r="L725" s="9"/>
      <c r="M725" s="12">
        <v>0</v>
      </c>
      <c r="N725" s="9"/>
      <c r="O725" s="12">
        <v>0</v>
      </c>
      <c r="P725" s="9"/>
      <c r="Q725" s="12">
        <f t="shared" si="28"/>
        <v>0</v>
      </c>
      <c r="T725" s="11"/>
    </row>
    <row r="726" spans="1:20" ht="11.85" customHeight="1" x14ac:dyDescent="0.2">
      <c r="A726" s="3" t="s">
        <v>310</v>
      </c>
      <c r="C726" s="2">
        <f>SUM(C718:C725)</f>
        <v>12477.08</v>
      </c>
      <c r="E726" s="2">
        <f>SUM(E718:E725)</f>
        <v>23608.22</v>
      </c>
      <c r="G726" s="2">
        <f>SUM(G718:G725)</f>
        <v>41130.720000000001</v>
      </c>
      <c r="I726" s="2">
        <f>SUM(I718:I725)</f>
        <v>24750</v>
      </c>
      <c r="K726" s="2">
        <f>SUM(K718:K725)</f>
        <v>24950</v>
      </c>
      <c r="L726" s="9"/>
      <c r="M726" s="2">
        <f>SUM(M718:M725)</f>
        <v>22700</v>
      </c>
      <c r="N726" s="9"/>
      <c r="O726" s="2">
        <f>SUM(O718:O725)</f>
        <v>0</v>
      </c>
      <c r="P726" s="9"/>
      <c r="Q726" s="2">
        <f>SUM(Q718:Q725)</f>
        <v>22700</v>
      </c>
      <c r="T726" s="14"/>
    </row>
    <row r="727" spans="1:20" ht="11.85" customHeight="1" x14ac:dyDescent="0.2">
      <c r="L727" s="9"/>
      <c r="N727" s="9"/>
      <c r="P727" s="9"/>
    </row>
    <row r="728" spans="1:20" ht="11.85" customHeight="1" x14ac:dyDescent="0.2">
      <c r="A728" s="10" t="s">
        <v>311</v>
      </c>
      <c r="L728" s="9"/>
      <c r="N728" s="9"/>
      <c r="P728" s="9"/>
    </row>
    <row r="729" spans="1:20" ht="11.85" customHeight="1" x14ac:dyDescent="0.2">
      <c r="A729" s="3" t="s">
        <v>457</v>
      </c>
      <c r="C729" s="2">
        <v>3301.5</v>
      </c>
      <c r="E729" s="2">
        <v>4189.54</v>
      </c>
      <c r="G729" s="2">
        <v>4575.66</v>
      </c>
      <c r="I729" s="2">
        <v>4000</v>
      </c>
      <c r="K729" s="2">
        <v>4500</v>
      </c>
      <c r="L729" s="9"/>
      <c r="M729" s="2">
        <v>4500</v>
      </c>
      <c r="N729" s="9"/>
      <c r="O729" s="2">
        <v>0</v>
      </c>
      <c r="P729" s="9"/>
      <c r="Q729" s="2">
        <f t="shared" ref="Q729:Q735" si="29">M729+O729</f>
        <v>4500</v>
      </c>
      <c r="T729" s="11"/>
    </row>
    <row r="730" spans="1:20" ht="11.85" customHeight="1" x14ac:dyDescent="0.2">
      <c r="A730" s="3" t="s">
        <v>458</v>
      </c>
      <c r="C730" s="2">
        <v>2042.1</v>
      </c>
      <c r="E730" s="2">
        <v>1152.69</v>
      </c>
      <c r="G730" s="2">
        <v>270</v>
      </c>
      <c r="I730" s="2">
        <v>3000</v>
      </c>
      <c r="K730" s="2">
        <v>3000</v>
      </c>
      <c r="L730" s="9"/>
      <c r="M730" s="2">
        <v>5000</v>
      </c>
      <c r="N730" s="9"/>
      <c r="O730" s="2">
        <v>0</v>
      </c>
      <c r="P730" s="9"/>
      <c r="Q730" s="2">
        <f t="shared" si="29"/>
        <v>5000</v>
      </c>
      <c r="T730" s="11"/>
    </row>
    <row r="731" spans="1:20" ht="11.85" customHeight="1" x14ac:dyDescent="0.2">
      <c r="A731" s="3" t="s">
        <v>459</v>
      </c>
      <c r="C731" s="2">
        <v>1328.84</v>
      </c>
      <c r="E731" s="2">
        <v>318.91000000000003</v>
      </c>
      <c r="G731" s="2">
        <v>454.76</v>
      </c>
      <c r="I731" s="2">
        <v>1500</v>
      </c>
      <c r="K731" s="2">
        <v>800</v>
      </c>
      <c r="L731" s="9"/>
      <c r="M731" s="2">
        <v>500</v>
      </c>
      <c r="N731" s="9"/>
      <c r="O731" s="2">
        <v>0</v>
      </c>
      <c r="P731" s="9"/>
      <c r="Q731" s="2">
        <f t="shared" si="29"/>
        <v>500</v>
      </c>
      <c r="T731" s="11"/>
    </row>
    <row r="732" spans="1:20" ht="11.85" hidden="1" customHeight="1" x14ac:dyDescent="0.2">
      <c r="A732" s="3" t="s">
        <v>460</v>
      </c>
      <c r="C732" s="2">
        <v>0</v>
      </c>
      <c r="E732" s="2">
        <v>0</v>
      </c>
      <c r="G732" s="2">
        <v>0</v>
      </c>
      <c r="I732" s="2">
        <v>0</v>
      </c>
      <c r="K732" s="2">
        <v>0</v>
      </c>
      <c r="L732" s="9"/>
      <c r="N732" s="9"/>
      <c r="O732" s="2">
        <v>0</v>
      </c>
      <c r="P732" s="9"/>
      <c r="Q732" s="2">
        <f t="shared" si="29"/>
        <v>0</v>
      </c>
      <c r="T732" s="11"/>
    </row>
    <row r="733" spans="1:20" ht="11.85" customHeight="1" x14ac:dyDescent="0.2">
      <c r="A733" s="3" t="s">
        <v>461</v>
      </c>
      <c r="C733" s="2">
        <v>1835.45</v>
      </c>
      <c r="E733" s="2">
        <v>408</v>
      </c>
      <c r="G733" s="2">
        <v>0</v>
      </c>
      <c r="I733" s="2">
        <v>0</v>
      </c>
      <c r="K733" s="2">
        <f>2200-2200</f>
        <v>0</v>
      </c>
      <c r="L733" s="9"/>
      <c r="M733" s="2">
        <v>0</v>
      </c>
      <c r="N733" s="9"/>
      <c r="O733" s="2">
        <v>0</v>
      </c>
      <c r="P733" s="9"/>
      <c r="Q733" s="2">
        <f t="shared" si="29"/>
        <v>0</v>
      </c>
      <c r="T733" s="11"/>
    </row>
    <row r="734" spans="1:20" ht="11.85" hidden="1" customHeight="1" x14ac:dyDescent="0.2">
      <c r="A734" s="3" t="s">
        <v>462</v>
      </c>
      <c r="C734" s="2">
        <v>0</v>
      </c>
      <c r="E734" s="2">
        <v>0</v>
      </c>
      <c r="G734" s="2">
        <v>0</v>
      </c>
      <c r="I734" s="2">
        <v>0</v>
      </c>
      <c r="K734" s="2">
        <v>0</v>
      </c>
      <c r="L734" s="9"/>
      <c r="N734" s="9"/>
      <c r="O734" s="2">
        <v>0</v>
      </c>
      <c r="P734" s="9"/>
      <c r="Q734" s="2">
        <f t="shared" si="29"/>
        <v>0</v>
      </c>
      <c r="T734" s="11"/>
    </row>
    <row r="735" spans="1:20" ht="11.85" customHeight="1" x14ac:dyDescent="0.2">
      <c r="A735" s="3" t="s">
        <v>463</v>
      </c>
      <c r="C735" s="12">
        <v>0</v>
      </c>
      <c r="E735" s="12">
        <v>4648.79</v>
      </c>
      <c r="G735" s="12">
        <v>51469.120000000003</v>
      </c>
      <c r="I735" s="12">
        <v>6000</v>
      </c>
      <c r="K735" s="12">
        <v>6000</v>
      </c>
      <c r="L735" s="9"/>
      <c r="M735" s="12">
        <v>6000</v>
      </c>
      <c r="N735" s="9"/>
      <c r="O735" s="12">
        <v>0</v>
      </c>
      <c r="P735" s="9"/>
      <c r="Q735" s="12">
        <f t="shared" si="29"/>
        <v>6000</v>
      </c>
      <c r="T735" s="11"/>
    </row>
    <row r="736" spans="1:20" ht="11.85" customHeight="1" x14ac:dyDescent="0.2">
      <c r="A736" s="3" t="s">
        <v>334</v>
      </c>
      <c r="C736" s="2">
        <f>SUM(C729:C735)</f>
        <v>8507.8900000000012</v>
      </c>
      <c r="E736" s="2">
        <f>SUM(E729:E735)</f>
        <v>10717.93</v>
      </c>
      <c r="G736" s="2">
        <f>SUM(G729:G735)</f>
        <v>56769.54</v>
      </c>
      <c r="I736" s="2">
        <f>SUM(I729:I735)</f>
        <v>14500</v>
      </c>
      <c r="K736" s="2">
        <f>SUM(K729:K735)</f>
        <v>14300</v>
      </c>
      <c r="L736" s="9"/>
      <c r="M736" s="2">
        <f>SUM(M729:M735)</f>
        <v>16000</v>
      </c>
      <c r="N736" s="9"/>
      <c r="O736" s="2">
        <f>SUM(O729:O735)</f>
        <v>0</v>
      </c>
      <c r="P736" s="9"/>
      <c r="Q736" s="2">
        <f>SUM(Q729:Q735)</f>
        <v>16000</v>
      </c>
      <c r="T736" s="14"/>
    </row>
    <row r="737" spans="1:20" ht="11.85" customHeight="1" x14ac:dyDescent="0.2">
      <c r="L737" s="9"/>
      <c r="N737" s="9"/>
      <c r="P737" s="9"/>
    </row>
    <row r="738" spans="1:20" ht="11.85" hidden="1" customHeight="1" x14ac:dyDescent="0.2">
      <c r="A738" s="3" t="s">
        <v>464</v>
      </c>
      <c r="C738" s="2">
        <v>0</v>
      </c>
      <c r="E738" s="2">
        <v>0</v>
      </c>
      <c r="G738" s="2">
        <v>0</v>
      </c>
      <c r="I738" s="2">
        <v>0</v>
      </c>
      <c r="K738" s="2">
        <v>0</v>
      </c>
      <c r="L738" s="9"/>
      <c r="M738" s="2">
        <v>0</v>
      </c>
      <c r="N738" s="9"/>
      <c r="O738" s="2">
        <v>0</v>
      </c>
      <c r="P738" s="9"/>
      <c r="Q738" s="2">
        <f>M738+O738</f>
        <v>0</v>
      </c>
      <c r="T738" s="11"/>
    </row>
    <row r="739" spans="1:20" ht="11.85" hidden="1" customHeight="1" x14ac:dyDescent="0.2">
      <c r="A739" s="3" t="s">
        <v>465</v>
      </c>
      <c r="C739" s="12">
        <v>0</v>
      </c>
      <c r="E739" s="12">
        <v>0</v>
      </c>
      <c r="G739" s="12">
        <v>0</v>
      </c>
      <c r="I739" s="12">
        <v>0</v>
      </c>
      <c r="K739" s="12">
        <v>0</v>
      </c>
      <c r="L739" s="9"/>
      <c r="M739" s="12">
        <v>0</v>
      </c>
      <c r="N739" s="9"/>
      <c r="O739" s="12">
        <v>0</v>
      </c>
      <c r="P739" s="9"/>
      <c r="Q739" s="12">
        <f>M739+O739</f>
        <v>0</v>
      </c>
      <c r="T739" s="11"/>
    </row>
    <row r="740" spans="1:20" ht="11.85" hidden="1" customHeight="1" x14ac:dyDescent="0.2">
      <c r="A740" s="3" t="s">
        <v>337</v>
      </c>
      <c r="C740" s="2">
        <f>SUM(C738:C739)</f>
        <v>0</v>
      </c>
      <c r="E740" s="2">
        <f>SUM(E738:E739)</f>
        <v>0</v>
      </c>
      <c r="G740" s="2">
        <f>SUM(G738:G739)</f>
        <v>0</v>
      </c>
      <c r="I740" s="2">
        <f>SUM(I738:I739)</f>
        <v>0</v>
      </c>
      <c r="K740" s="2">
        <f>SUM(K738:K739)</f>
        <v>0</v>
      </c>
      <c r="L740" s="9"/>
      <c r="M740" s="2">
        <f>SUM(M738:M739)</f>
        <v>0</v>
      </c>
      <c r="N740" s="9"/>
      <c r="O740" s="2">
        <f>SUM(O738:O739)</f>
        <v>0</v>
      </c>
      <c r="P740" s="9"/>
      <c r="Q740" s="2">
        <f>SUM(Q738:Q739)</f>
        <v>0</v>
      </c>
    </row>
    <row r="741" spans="1:20" ht="11.85" hidden="1" customHeight="1" x14ac:dyDescent="0.2">
      <c r="L741" s="9"/>
      <c r="N741" s="9"/>
      <c r="P741" s="9"/>
      <c r="S741" s="29"/>
    </row>
    <row r="742" spans="1:20" ht="11.85" customHeight="1" x14ac:dyDescent="0.2">
      <c r="L742" s="9"/>
      <c r="N742" s="9"/>
      <c r="P742" s="9"/>
    </row>
    <row r="743" spans="1:20" ht="11.85" customHeight="1" x14ac:dyDescent="0.2">
      <c r="A743" s="3" t="s">
        <v>466</v>
      </c>
      <c r="C743" s="2">
        <f>C715+C726+C736+C740</f>
        <v>24350.61</v>
      </c>
      <c r="E743" s="2">
        <f>E715+E726+E736+E740</f>
        <v>38036.350000000006</v>
      </c>
      <c r="G743" s="2">
        <f>G715+G726+G736+G740</f>
        <v>101322.76000000001</v>
      </c>
      <c r="I743" s="2">
        <f>I715+I726+I736+I740</f>
        <v>42622</v>
      </c>
      <c r="K743" s="2">
        <f>K715+K726+K736</f>
        <v>42622</v>
      </c>
      <c r="L743" s="9"/>
      <c r="M743" s="2">
        <f>M715+M726+M736</f>
        <v>42075</v>
      </c>
      <c r="N743" s="9"/>
      <c r="O743" s="2">
        <f>O715+O726+O736</f>
        <v>0</v>
      </c>
      <c r="P743" s="9"/>
      <c r="Q743" s="2">
        <f>Q715+Q726+Q736</f>
        <v>42075</v>
      </c>
      <c r="T743" s="11"/>
    </row>
    <row r="744" spans="1:20" ht="11.85" customHeight="1" x14ac:dyDescent="0.2">
      <c r="L744" s="9"/>
      <c r="N744" s="9"/>
      <c r="P744" s="9"/>
    </row>
    <row r="745" spans="1:20" ht="11.85" customHeight="1" x14ac:dyDescent="0.2">
      <c r="L745" s="9"/>
      <c r="N745" s="9"/>
      <c r="P745" s="9"/>
    </row>
    <row r="746" spans="1:20" ht="11.85" customHeight="1" x14ac:dyDescent="0.2">
      <c r="L746" s="9"/>
      <c r="N746" s="9"/>
      <c r="P746" s="9"/>
    </row>
    <row r="747" spans="1:20" ht="11.85" customHeight="1" x14ac:dyDescent="0.2">
      <c r="L747" s="9"/>
      <c r="N747" s="9"/>
      <c r="P747" s="9"/>
    </row>
    <row r="748" spans="1:20" ht="11.85" customHeight="1" x14ac:dyDescent="0.2"/>
    <row r="749" spans="1:20" ht="11.85" customHeight="1" x14ac:dyDescent="0.2"/>
    <row r="750" spans="1:20" ht="11.85" customHeight="1" x14ac:dyDescent="0.2"/>
    <row r="751" spans="1:20" ht="11.85" customHeight="1" x14ac:dyDescent="0.2"/>
    <row r="752" spans="1:20" ht="11.85" customHeight="1" x14ac:dyDescent="0.2"/>
    <row r="753" spans="1:5" ht="11.85" customHeight="1" x14ac:dyDescent="0.2"/>
    <row r="754" spans="1:5" ht="11.85" customHeight="1" x14ac:dyDescent="0.2"/>
    <row r="755" spans="1:5" ht="11.85" customHeight="1" x14ac:dyDescent="0.2"/>
    <row r="756" spans="1:5" ht="11.85" customHeight="1" x14ac:dyDescent="0.2"/>
    <row r="757" spans="1:5" ht="11.85" customHeight="1" x14ac:dyDescent="0.2"/>
    <row r="758" spans="1:5" ht="11.85" customHeight="1" x14ac:dyDescent="0.2"/>
    <row r="759" spans="1:5" ht="11.85" customHeight="1" x14ac:dyDescent="0.2"/>
    <row r="760" spans="1:5" ht="11.85" customHeight="1" x14ac:dyDescent="0.2"/>
    <row r="761" spans="1:5" ht="11.85" customHeight="1" x14ac:dyDescent="0.2"/>
    <row r="762" spans="1:5" ht="11.85" customHeight="1" x14ac:dyDescent="0.2"/>
    <row r="763" spans="1:5" ht="11.85" customHeight="1" x14ac:dyDescent="0.2"/>
    <row r="764" spans="1:5" ht="11.85" customHeight="1" x14ac:dyDescent="0.2"/>
    <row r="765" spans="1:5" ht="11.85" customHeight="1" x14ac:dyDescent="0.2"/>
    <row r="766" spans="1:5" ht="11.85" customHeight="1" x14ac:dyDescent="0.2">
      <c r="A766" s="1"/>
      <c r="B766" s="1"/>
      <c r="E766" s="2" t="str">
        <f>$E$1</f>
        <v>CITY OF BRADY</v>
      </c>
    </row>
    <row r="767" spans="1:5" ht="11.85" customHeight="1" x14ac:dyDescent="0.2">
      <c r="E767" s="2" t="str">
        <f>$E$2</f>
        <v>BUDGET  REPORT</v>
      </c>
    </row>
    <row r="768" spans="1:5" ht="11.85" customHeight="1" x14ac:dyDescent="0.2">
      <c r="E768" s="2" t="str">
        <f>$E$3</f>
        <v>FISCAL YEAR 2025 - 2026</v>
      </c>
    </row>
    <row r="769" spans="1:21" ht="11.85" customHeight="1" x14ac:dyDescent="0.2">
      <c r="A769" s="3" t="s">
        <v>3</v>
      </c>
    </row>
    <row r="770" spans="1:21" ht="11.85" customHeight="1" x14ac:dyDescent="0.2">
      <c r="A770" s="3" t="s">
        <v>467</v>
      </c>
    </row>
    <row r="771" spans="1:21" ht="11.85" customHeight="1" x14ac:dyDescent="0.2">
      <c r="C771" s="5"/>
      <c r="I771" s="49" t="str">
        <f>$I$6</f>
        <v>(----- 2024-2025------)</v>
      </c>
      <c r="J771" s="49"/>
      <c r="K771" s="49"/>
      <c r="L771" s="6"/>
      <c r="M771" s="50" t="str">
        <f>$M$6</f>
        <v>2025-2026</v>
      </c>
      <c r="N771" s="50"/>
      <c r="O771" s="50"/>
      <c r="P771" s="50"/>
      <c r="Q771" s="50"/>
    </row>
    <row r="772" spans="1:21" ht="11.85" customHeight="1" x14ac:dyDescent="0.2">
      <c r="C772" s="5" t="str">
        <f>$C$7</f>
        <v>2021-2022</v>
      </c>
      <c r="D772" s="5"/>
      <c r="E772" s="5" t="str">
        <f>$E$7</f>
        <v>2022-2023</v>
      </c>
      <c r="F772" s="5"/>
      <c r="G772" s="5" t="str">
        <f>$G$7</f>
        <v>2023-2024</v>
      </c>
      <c r="H772" s="5"/>
      <c r="I772" s="5" t="s">
        <v>9</v>
      </c>
      <c r="J772" s="5"/>
      <c r="K772" s="5" t="str">
        <f>+$K$7</f>
        <v>PROJECTED</v>
      </c>
      <c r="L772" s="6"/>
      <c r="M772" s="5" t="str">
        <f>$M$7</f>
        <v>2025-2026</v>
      </c>
      <c r="N772" s="6"/>
      <c r="O772" s="5" t="str">
        <f>$O$7</f>
        <v>2025-2026</v>
      </c>
      <c r="P772" s="6"/>
      <c r="Q772" s="5" t="str">
        <f>$Q$7</f>
        <v>APPROVED</v>
      </c>
    </row>
    <row r="773" spans="1:21" ht="11.85" customHeight="1" x14ac:dyDescent="0.2">
      <c r="A773" s="7" t="s">
        <v>279</v>
      </c>
      <c r="C773" s="8" t="s">
        <v>12</v>
      </c>
      <c r="D773" s="5"/>
      <c r="E773" s="8" t="s">
        <v>12</v>
      </c>
      <c r="F773" s="5"/>
      <c r="G773" s="8" t="s">
        <v>12</v>
      </c>
      <c r="H773" s="5"/>
      <c r="I773" s="8" t="s">
        <v>13</v>
      </c>
      <c r="J773" s="5"/>
      <c r="K773" s="8" t="s">
        <v>13</v>
      </c>
      <c r="L773" s="6"/>
      <c r="M773" s="8" t="str">
        <f>$M$8</f>
        <v>BASE</v>
      </c>
      <c r="N773" s="6"/>
      <c r="O773" s="8" t="str">
        <f>$O$8</f>
        <v>SUPPLEMENTAL</v>
      </c>
      <c r="P773" s="6"/>
      <c r="Q773" s="8" t="str">
        <f>$Q$8</f>
        <v>BUDGET</v>
      </c>
    </row>
    <row r="774" spans="1:21" ht="11.85" customHeight="1" x14ac:dyDescent="0.2"/>
    <row r="775" spans="1:21" ht="11.85" customHeight="1" x14ac:dyDescent="0.2">
      <c r="A775" s="10" t="s">
        <v>280</v>
      </c>
    </row>
    <row r="776" spans="1:21" ht="11.85" customHeight="1" x14ac:dyDescent="0.2">
      <c r="A776" s="3" t="s">
        <v>468</v>
      </c>
      <c r="C776" s="2">
        <v>135278.54999999999</v>
      </c>
      <c r="E776" s="2">
        <v>154533.48000000001</v>
      </c>
      <c r="G776" s="2">
        <v>146990.62</v>
      </c>
      <c r="I776" s="2">
        <v>179398</v>
      </c>
      <c r="K776" s="2">
        <v>179398</v>
      </c>
      <c r="L776" s="9"/>
      <c r="M776" s="2">
        <v>182034</v>
      </c>
      <c r="N776" s="9"/>
      <c r="O776" s="2">
        <v>0</v>
      </c>
      <c r="P776" s="9"/>
      <c r="Q776" s="2">
        <f t="shared" ref="Q776:Q783" si="30">M776+O776</f>
        <v>182034</v>
      </c>
      <c r="T776" s="11"/>
    </row>
    <row r="777" spans="1:21" ht="11.85" customHeight="1" x14ac:dyDescent="0.2">
      <c r="A777" s="3" t="s">
        <v>469</v>
      </c>
      <c r="C777" s="2">
        <v>800.33</v>
      </c>
      <c r="E777" s="2">
        <v>814.5</v>
      </c>
      <c r="G777" s="2">
        <v>242.55</v>
      </c>
      <c r="I777" s="2">
        <v>700</v>
      </c>
      <c r="K777" s="2">
        <v>700</v>
      </c>
      <c r="L777" s="9"/>
      <c r="M777" s="2">
        <v>500</v>
      </c>
      <c r="N777" s="9"/>
      <c r="O777" s="2">
        <v>0</v>
      </c>
      <c r="P777" s="9"/>
      <c r="Q777" s="2">
        <f t="shared" si="30"/>
        <v>500</v>
      </c>
      <c r="T777" s="11"/>
    </row>
    <row r="778" spans="1:21" ht="11.85" customHeight="1" x14ac:dyDescent="0.2">
      <c r="A778" s="3" t="s">
        <v>470</v>
      </c>
      <c r="C778" s="2">
        <v>270</v>
      </c>
      <c r="E778" s="2">
        <v>210</v>
      </c>
      <c r="G778" s="2">
        <v>240</v>
      </c>
      <c r="I778" s="2">
        <v>240</v>
      </c>
      <c r="K778" s="2">
        <v>240</v>
      </c>
      <c r="L778" s="9"/>
      <c r="M778" s="2">
        <v>480</v>
      </c>
      <c r="N778" s="9"/>
      <c r="O778" s="2">
        <v>0</v>
      </c>
      <c r="P778" s="9"/>
      <c r="Q778" s="2">
        <f t="shared" si="30"/>
        <v>480</v>
      </c>
      <c r="T778" s="11"/>
    </row>
    <row r="779" spans="1:21" ht="11.85" customHeight="1" x14ac:dyDescent="0.2">
      <c r="A779" s="3" t="s">
        <v>471</v>
      </c>
      <c r="C779" s="2">
        <v>43177.919999999998</v>
      </c>
      <c r="E779" s="2">
        <v>39185.82</v>
      </c>
      <c r="G779" s="2">
        <v>34844.400000000001</v>
      </c>
      <c r="I779" s="2">
        <v>40566</v>
      </c>
      <c r="K779" s="2">
        <v>40566</v>
      </c>
      <c r="L779" s="9"/>
      <c r="M779" s="2">
        <v>44160</v>
      </c>
      <c r="N779" s="9"/>
      <c r="O779" s="2">
        <v>0</v>
      </c>
      <c r="P779" s="9"/>
      <c r="Q779" s="2">
        <f t="shared" si="30"/>
        <v>44160</v>
      </c>
      <c r="T779" s="11"/>
    </row>
    <row r="780" spans="1:21" ht="11.85" customHeight="1" x14ac:dyDescent="0.2">
      <c r="A780" s="3" t="s">
        <v>472</v>
      </c>
      <c r="C780" s="2">
        <v>10876.82</v>
      </c>
      <c r="E780" s="2">
        <v>12440.5</v>
      </c>
      <c r="G780" s="2">
        <v>12538.17</v>
      </c>
      <c r="I780" s="2">
        <v>13235</v>
      </c>
      <c r="K780" s="2">
        <v>13235</v>
      </c>
      <c r="L780" s="9"/>
      <c r="M780" s="2">
        <v>13122</v>
      </c>
      <c r="N780" s="9"/>
      <c r="O780" s="2">
        <v>0</v>
      </c>
      <c r="P780" s="9"/>
      <c r="Q780" s="2">
        <f t="shared" si="30"/>
        <v>13122</v>
      </c>
      <c r="T780" s="11"/>
    </row>
    <row r="781" spans="1:21" ht="11.85" customHeight="1" x14ac:dyDescent="0.2">
      <c r="A781" s="3" t="s">
        <v>473</v>
      </c>
      <c r="C781" s="2">
        <v>3598.05</v>
      </c>
      <c r="E781" s="2">
        <v>4271.99</v>
      </c>
      <c r="G781" s="2">
        <v>3191.35</v>
      </c>
      <c r="I781" s="2">
        <v>2701</v>
      </c>
      <c r="K781" s="2">
        <v>2701</v>
      </c>
      <c r="L781" s="9"/>
      <c r="M781" s="2">
        <v>2460</v>
      </c>
      <c r="N781" s="9"/>
      <c r="O781" s="2">
        <v>0</v>
      </c>
      <c r="P781" s="9"/>
      <c r="Q781" s="2">
        <f t="shared" si="30"/>
        <v>2460</v>
      </c>
      <c r="T781" s="11"/>
    </row>
    <row r="782" spans="1:21" ht="11.85" customHeight="1" x14ac:dyDescent="0.2">
      <c r="A782" s="3" t="s">
        <v>474</v>
      </c>
      <c r="C782" s="2">
        <v>148.05000000000001</v>
      </c>
      <c r="E782" s="2">
        <v>66.05</v>
      </c>
      <c r="G782" s="2">
        <v>790.55</v>
      </c>
      <c r="I782" s="2">
        <v>720</v>
      </c>
      <c r="K782" s="2">
        <v>720</v>
      </c>
      <c r="L782" s="9"/>
      <c r="M782" s="2">
        <v>576</v>
      </c>
      <c r="N782" s="9"/>
      <c r="O782" s="2">
        <v>0</v>
      </c>
      <c r="P782" s="9"/>
      <c r="Q782" s="2">
        <f t="shared" si="30"/>
        <v>576</v>
      </c>
      <c r="T782" s="11"/>
    </row>
    <row r="783" spans="1:21" ht="11.85" customHeight="1" x14ac:dyDescent="0.2">
      <c r="A783" s="3" t="s">
        <v>475</v>
      </c>
      <c r="C783" s="12">
        <v>10786.43</v>
      </c>
      <c r="E783" s="12">
        <v>11900.36</v>
      </c>
      <c r="G783" s="12">
        <v>11281.63</v>
      </c>
      <c r="I783" s="12">
        <v>14048</v>
      </c>
      <c r="K783" s="12">
        <v>14048</v>
      </c>
      <c r="L783" s="9"/>
      <c r="M783" s="12">
        <v>14238</v>
      </c>
      <c r="N783" s="9"/>
      <c r="O783" s="12">
        <v>0</v>
      </c>
      <c r="P783" s="9"/>
      <c r="Q783" s="12">
        <f t="shared" si="30"/>
        <v>14238</v>
      </c>
      <c r="T783" s="11"/>
    </row>
    <row r="784" spans="1:21" ht="11.85" customHeight="1" x14ac:dyDescent="0.2">
      <c r="A784" s="3" t="s">
        <v>291</v>
      </c>
      <c r="C784" s="2">
        <f>SUM(C776:C783)</f>
        <v>204936.14999999997</v>
      </c>
      <c r="E784" s="2">
        <f>SUM(E776:E783)</f>
        <v>223422.7</v>
      </c>
      <c r="G784" s="2">
        <f>SUM(G776:G783)</f>
        <v>210119.27</v>
      </c>
      <c r="I784" s="2">
        <f>SUM(I776:I783)</f>
        <v>251608</v>
      </c>
      <c r="K784" s="2">
        <f>SUM(K776:K783)</f>
        <v>251608</v>
      </c>
      <c r="L784" s="9"/>
      <c r="M784" s="2">
        <f>SUM(M776:M783)</f>
        <v>257570</v>
      </c>
      <c r="N784" s="9"/>
      <c r="O784" s="2">
        <f>SUM(O776:O783)</f>
        <v>0</v>
      </c>
      <c r="P784" s="9"/>
      <c r="Q784" s="2">
        <f>SUM(Q776:Q783)</f>
        <v>257570</v>
      </c>
      <c r="R784" s="54"/>
      <c r="U784" s="9"/>
    </row>
    <row r="785" spans="1:20" ht="11.85" customHeight="1" x14ac:dyDescent="0.2">
      <c r="L785" s="9"/>
      <c r="N785" s="9"/>
      <c r="P785" s="9"/>
    </row>
    <row r="786" spans="1:20" ht="11.85" customHeight="1" x14ac:dyDescent="0.2">
      <c r="A786" s="10" t="s">
        <v>292</v>
      </c>
      <c r="L786" s="9"/>
      <c r="N786" s="9"/>
      <c r="P786" s="9"/>
    </row>
    <row r="787" spans="1:20" ht="11.85" customHeight="1" x14ac:dyDescent="0.2">
      <c r="A787" s="3" t="s">
        <v>476</v>
      </c>
      <c r="C787" s="2">
        <v>0</v>
      </c>
      <c r="E787" s="2">
        <v>0</v>
      </c>
      <c r="G787" s="2">
        <v>0</v>
      </c>
      <c r="I787" s="2">
        <v>0</v>
      </c>
      <c r="K787" s="2">
        <v>0</v>
      </c>
      <c r="L787" s="9"/>
      <c r="M787" s="2">
        <v>0</v>
      </c>
      <c r="N787" s="9"/>
      <c r="O787" s="2">
        <v>0</v>
      </c>
      <c r="P787" s="9"/>
      <c r="Q787" s="2">
        <f t="shared" ref="Q787:Q800" si="31">M787+O787</f>
        <v>0</v>
      </c>
      <c r="T787" s="11"/>
    </row>
    <row r="788" spans="1:20" ht="11.85" customHeight="1" x14ac:dyDescent="0.2">
      <c r="A788" s="3" t="s">
        <v>477</v>
      </c>
      <c r="C788" s="2">
        <v>180460.17</v>
      </c>
      <c r="E788" s="2">
        <v>124569.77</v>
      </c>
      <c r="G788" s="2">
        <v>134331.57</v>
      </c>
      <c r="I788" s="2">
        <v>10000</v>
      </c>
      <c r="K788" s="2">
        <v>130000</v>
      </c>
      <c r="L788" s="9"/>
      <c r="M788" s="2">
        <v>130000</v>
      </c>
      <c r="N788" s="9"/>
      <c r="O788" s="2">
        <v>0</v>
      </c>
      <c r="P788" s="9"/>
      <c r="Q788" s="2">
        <f t="shared" si="31"/>
        <v>130000</v>
      </c>
      <c r="T788" s="11"/>
    </row>
    <row r="789" spans="1:20" ht="11.85" customHeight="1" x14ac:dyDescent="0.2">
      <c r="A789" s="3" t="s">
        <v>478</v>
      </c>
      <c r="C789" s="2">
        <v>0</v>
      </c>
      <c r="E789" s="2">
        <v>0</v>
      </c>
      <c r="G789" s="2">
        <v>0</v>
      </c>
      <c r="I789" s="2">
        <v>0</v>
      </c>
      <c r="K789" s="2">
        <v>0</v>
      </c>
      <c r="L789" s="9"/>
      <c r="M789" s="2">
        <v>0</v>
      </c>
      <c r="N789" s="9"/>
      <c r="O789" s="2">
        <v>0</v>
      </c>
      <c r="P789" s="9"/>
      <c r="Q789" s="2">
        <f t="shared" si="31"/>
        <v>0</v>
      </c>
      <c r="T789" s="11"/>
    </row>
    <row r="790" spans="1:20" ht="11.85" customHeight="1" x14ac:dyDescent="0.2">
      <c r="A790" s="3" t="s">
        <v>479</v>
      </c>
      <c r="C790" s="2">
        <v>0</v>
      </c>
      <c r="E790" s="2">
        <v>0</v>
      </c>
      <c r="G790" s="2">
        <v>0</v>
      </c>
      <c r="I790" s="2">
        <v>0</v>
      </c>
      <c r="K790" s="2">
        <v>0</v>
      </c>
      <c r="L790" s="9"/>
      <c r="M790" s="2">
        <v>0</v>
      </c>
      <c r="N790" s="9"/>
      <c r="O790" s="2">
        <v>0</v>
      </c>
      <c r="P790" s="9"/>
      <c r="Q790" s="2">
        <f t="shared" si="31"/>
        <v>0</v>
      </c>
      <c r="T790" s="11"/>
    </row>
    <row r="791" spans="1:20" ht="11.85" customHeight="1" x14ac:dyDescent="0.2">
      <c r="A791" s="3" t="s">
        <v>480</v>
      </c>
      <c r="C791" s="2">
        <v>2281</v>
      </c>
      <c r="E791" s="2">
        <v>2605.71</v>
      </c>
      <c r="G791" s="2">
        <v>2878.4</v>
      </c>
      <c r="I791" s="2">
        <v>3100</v>
      </c>
      <c r="K791" s="2">
        <v>3100</v>
      </c>
      <c r="L791" s="9"/>
      <c r="M791" s="2">
        <v>3900</v>
      </c>
      <c r="N791" s="9"/>
      <c r="O791" s="2">
        <v>0</v>
      </c>
      <c r="P791" s="9"/>
      <c r="Q791" s="2">
        <f t="shared" si="31"/>
        <v>3900</v>
      </c>
      <c r="R791" s="56"/>
      <c r="T791" s="11"/>
    </row>
    <row r="792" spans="1:20" ht="11.85" customHeight="1" x14ac:dyDescent="0.2">
      <c r="A792" s="3" t="s">
        <v>481</v>
      </c>
      <c r="C792" s="2">
        <v>0</v>
      </c>
      <c r="E792" s="2">
        <v>0</v>
      </c>
      <c r="G792" s="2">
        <v>0</v>
      </c>
      <c r="I792" s="2">
        <v>200</v>
      </c>
      <c r="K792" s="2">
        <v>200</v>
      </c>
      <c r="L792" s="9"/>
      <c r="M792" s="2">
        <v>0</v>
      </c>
      <c r="N792" s="9"/>
      <c r="O792" s="2">
        <v>0</v>
      </c>
      <c r="P792" s="9"/>
      <c r="Q792" s="2">
        <f t="shared" si="31"/>
        <v>0</v>
      </c>
      <c r="T792" s="11"/>
    </row>
    <row r="793" spans="1:20" ht="11.85" hidden="1" customHeight="1" x14ac:dyDescent="0.2">
      <c r="A793" s="3" t="s">
        <v>482</v>
      </c>
      <c r="C793" s="2">
        <v>0</v>
      </c>
      <c r="E793" s="2">
        <v>0</v>
      </c>
      <c r="G793" s="2">
        <v>0</v>
      </c>
      <c r="I793" s="2">
        <v>0</v>
      </c>
      <c r="K793" s="2">
        <v>0</v>
      </c>
      <c r="L793" s="9"/>
      <c r="M793" s="2">
        <v>0</v>
      </c>
      <c r="N793" s="9"/>
      <c r="O793" s="2">
        <v>0</v>
      </c>
      <c r="P793" s="9"/>
      <c r="Q793" s="2">
        <f t="shared" si="31"/>
        <v>0</v>
      </c>
      <c r="T793" s="11"/>
    </row>
    <row r="794" spans="1:20" ht="11.85" customHeight="1" x14ac:dyDescent="0.2">
      <c r="A794" s="3" t="s">
        <v>483</v>
      </c>
      <c r="C794" s="2">
        <v>14038.15</v>
      </c>
      <c r="E794" s="2">
        <v>19414.45</v>
      </c>
      <c r="G794" s="2">
        <v>18874.900000000001</v>
      </c>
      <c r="I794" s="2">
        <v>20000</v>
      </c>
      <c r="K794" s="2">
        <v>20000</v>
      </c>
      <c r="L794" s="9"/>
      <c r="M794" s="2">
        <v>20000</v>
      </c>
      <c r="N794" s="9"/>
      <c r="O794" s="2">
        <v>0</v>
      </c>
      <c r="P794" s="9"/>
      <c r="Q794" s="2">
        <f t="shared" si="31"/>
        <v>20000</v>
      </c>
      <c r="T794" s="11"/>
    </row>
    <row r="795" spans="1:20" ht="11.85" customHeight="1" x14ac:dyDescent="0.2">
      <c r="A795" s="3" t="s">
        <v>484</v>
      </c>
      <c r="C795" s="2">
        <v>0</v>
      </c>
      <c r="E795" s="2">
        <v>0</v>
      </c>
      <c r="G795" s="2">
        <v>0</v>
      </c>
      <c r="I795" s="2">
        <v>0</v>
      </c>
      <c r="K795" s="2">
        <f>2000-2000</f>
        <v>0</v>
      </c>
      <c r="L795" s="9"/>
      <c r="M795" s="2">
        <v>0</v>
      </c>
      <c r="N795" s="9"/>
      <c r="O795" s="2">
        <v>0</v>
      </c>
      <c r="P795" s="9"/>
      <c r="Q795" s="2">
        <f t="shared" si="31"/>
        <v>0</v>
      </c>
      <c r="T795" s="11"/>
    </row>
    <row r="796" spans="1:20" ht="11.85" customHeight="1" x14ac:dyDescent="0.2">
      <c r="A796" s="3" t="s">
        <v>485</v>
      </c>
      <c r="C796" s="2">
        <v>599.4</v>
      </c>
      <c r="E796" s="2">
        <v>550.26</v>
      </c>
      <c r="G796" s="2">
        <v>0</v>
      </c>
      <c r="I796" s="2">
        <v>600</v>
      </c>
      <c r="K796" s="2">
        <v>600</v>
      </c>
      <c r="L796" s="9"/>
      <c r="M796" s="2">
        <v>0</v>
      </c>
      <c r="N796" s="9"/>
      <c r="O796" s="2">
        <v>0</v>
      </c>
      <c r="P796" s="9"/>
      <c r="Q796" s="2">
        <f t="shared" si="31"/>
        <v>0</v>
      </c>
      <c r="T796" s="11"/>
    </row>
    <row r="797" spans="1:20" ht="11.85" hidden="1" customHeight="1" x14ac:dyDescent="0.2">
      <c r="A797" s="3" t="s">
        <v>486</v>
      </c>
      <c r="C797" s="2">
        <v>0</v>
      </c>
      <c r="E797" s="2">
        <v>0</v>
      </c>
      <c r="G797" s="2">
        <v>0</v>
      </c>
      <c r="I797" s="2">
        <v>0</v>
      </c>
      <c r="K797" s="2">
        <v>0</v>
      </c>
      <c r="L797" s="9"/>
      <c r="M797" s="2">
        <v>0</v>
      </c>
      <c r="N797" s="9"/>
      <c r="O797" s="2">
        <v>0</v>
      </c>
      <c r="P797" s="9"/>
      <c r="Q797" s="2">
        <f t="shared" si="31"/>
        <v>0</v>
      </c>
      <c r="T797" s="11"/>
    </row>
    <row r="798" spans="1:20" ht="11.85" customHeight="1" x14ac:dyDescent="0.2">
      <c r="A798" s="3" t="s">
        <v>487</v>
      </c>
      <c r="C798" s="2">
        <v>1734.6</v>
      </c>
      <c r="E798" s="2">
        <v>1505.56</v>
      </c>
      <c r="G798" s="2">
        <v>1906.5</v>
      </c>
      <c r="I798" s="2">
        <v>2100</v>
      </c>
      <c r="K798" s="2">
        <v>2100</v>
      </c>
      <c r="L798" s="9"/>
      <c r="M798" s="2">
        <v>2400</v>
      </c>
      <c r="N798" s="9"/>
      <c r="O798" s="2">
        <v>0</v>
      </c>
      <c r="P798" s="9"/>
      <c r="Q798" s="2">
        <f t="shared" si="31"/>
        <v>2400</v>
      </c>
      <c r="T798" s="11"/>
    </row>
    <row r="799" spans="1:20" ht="11.85" customHeight="1" x14ac:dyDescent="0.2">
      <c r="A799" s="3" t="s">
        <v>488</v>
      </c>
      <c r="C799" s="2">
        <v>2186.7199999999998</v>
      </c>
      <c r="E799" s="2">
        <v>125</v>
      </c>
      <c r="G799" s="2">
        <v>0</v>
      </c>
      <c r="I799" s="2">
        <v>0</v>
      </c>
      <c r="K799" s="2">
        <v>0</v>
      </c>
      <c r="L799" s="9"/>
      <c r="M799" s="2">
        <v>0</v>
      </c>
      <c r="N799" s="9"/>
      <c r="O799" s="2">
        <v>0</v>
      </c>
      <c r="P799" s="9"/>
      <c r="Q799" s="2">
        <f t="shared" si="31"/>
        <v>0</v>
      </c>
      <c r="T799" s="11"/>
    </row>
    <row r="800" spans="1:20" ht="11.85" customHeight="1" x14ac:dyDescent="0.2">
      <c r="A800" s="3" t="s">
        <v>489</v>
      </c>
      <c r="C800" s="12">
        <v>0</v>
      </c>
      <c r="E800" s="12">
        <v>0</v>
      </c>
      <c r="G800" s="12">
        <v>0</v>
      </c>
      <c r="I800" s="12">
        <v>200</v>
      </c>
      <c r="K800" s="12">
        <v>200</v>
      </c>
      <c r="L800" s="9"/>
      <c r="M800" s="12">
        <v>200</v>
      </c>
      <c r="N800" s="9"/>
      <c r="O800" s="12">
        <v>0</v>
      </c>
      <c r="P800" s="9"/>
      <c r="Q800" s="12">
        <f t="shared" si="31"/>
        <v>200</v>
      </c>
      <c r="T800" s="11"/>
    </row>
    <row r="801" spans="1:21" ht="11.85" customHeight="1" x14ac:dyDescent="0.2">
      <c r="A801" s="3" t="s">
        <v>310</v>
      </c>
      <c r="C801" s="2">
        <f>SUM(C787:C800)</f>
        <v>201300.04</v>
      </c>
      <c r="E801" s="2">
        <f>SUM(E787:E800)</f>
        <v>148770.75000000003</v>
      </c>
      <c r="G801" s="2">
        <f>SUM(G787:G800)</f>
        <v>157991.37</v>
      </c>
      <c r="I801" s="2">
        <f>SUM(I787:I800)</f>
        <v>36200</v>
      </c>
      <c r="K801" s="2">
        <f>SUM(K787:K800)</f>
        <v>156200</v>
      </c>
      <c r="L801" s="9"/>
      <c r="M801" s="2">
        <f>SUM(M787:M800)</f>
        <v>156500</v>
      </c>
      <c r="N801" s="9"/>
      <c r="O801" s="2">
        <f>SUM(O787:O800)</f>
        <v>0</v>
      </c>
      <c r="P801" s="9"/>
      <c r="Q801" s="2">
        <f>SUM(Q787:Q800)</f>
        <v>156500</v>
      </c>
      <c r="T801" s="14"/>
      <c r="U801" s="9"/>
    </row>
    <row r="802" spans="1:21" ht="11.85" customHeight="1" x14ac:dyDescent="0.2"/>
    <row r="803" spans="1:21" ht="11.85" customHeight="1" x14ac:dyDescent="0.2">
      <c r="A803" s="10" t="s">
        <v>311</v>
      </c>
    </row>
    <row r="804" spans="1:21" ht="11.85" customHeight="1" x14ac:dyDescent="0.2">
      <c r="A804" s="3" t="s">
        <v>490</v>
      </c>
      <c r="C804" s="2">
        <v>1069.1099999999999</v>
      </c>
      <c r="E804" s="2">
        <v>1198.46</v>
      </c>
      <c r="G804" s="2">
        <v>548.71</v>
      </c>
      <c r="I804" s="2">
        <v>1100</v>
      </c>
      <c r="K804" s="2">
        <v>1100</v>
      </c>
      <c r="L804" s="9"/>
      <c r="M804" s="2">
        <v>1100</v>
      </c>
      <c r="N804" s="9"/>
      <c r="O804" s="2">
        <v>0</v>
      </c>
      <c r="P804" s="9"/>
      <c r="Q804" s="2">
        <f t="shared" ref="Q804:Q825" si="32">M804+O804</f>
        <v>1100</v>
      </c>
      <c r="T804" s="11"/>
    </row>
    <row r="805" spans="1:21" ht="11.85" customHeight="1" x14ac:dyDescent="0.2">
      <c r="A805" s="3" t="s">
        <v>491</v>
      </c>
      <c r="C805" s="2">
        <v>0</v>
      </c>
      <c r="E805" s="2">
        <v>0</v>
      </c>
      <c r="G805" s="2">
        <v>0</v>
      </c>
      <c r="I805" s="2">
        <v>0</v>
      </c>
      <c r="K805" s="2">
        <v>760</v>
      </c>
      <c r="L805" s="9"/>
      <c r="M805" s="2">
        <v>0</v>
      </c>
      <c r="N805" s="9"/>
      <c r="O805" s="2">
        <v>0</v>
      </c>
      <c r="P805" s="9"/>
      <c r="Q805" s="2">
        <f t="shared" si="32"/>
        <v>0</v>
      </c>
      <c r="T805" s="11"/>
    </row>
    <row r="806" spans="1:21" ht="11.85" customHeight="1" x14ac:dyDescent="0.2">
      <c r="A806" s="3" t="s">
        <v>492</v>
      </c>
      <c r="C806" s="2">
        <v>1859.97</v>
      </c>
      <c r="E806" s="2">
        <v>1944.76</v>
      </c>
      <c r="G806" s="2">
        <v>3128.83</v>
      </c>
      <c r="I806" s="2">
        <v>4000</v>
      </c>
      <c r="K806" s="2">
        <v>4000</v>
      </c>
      <c r="L806" s="9"/>
      <c r="M806" s="2">
        <v>4000</v>
      </c>
      <c r="N806" s="9"/>
      <c r="O806" s="2">
        <v>0</v>
      </c>
      <c r="P806" s="9"/>
      <c r="Q806" s="2">
        <f t="shared" si="32"/>
        <v>4000</v>
      </c>
      <c r="T806" s="11"/>
    </row>
    <row r="807" spans="1:21" ht="11.85" hidden="1" customHeight="1" x14ac:dyDescent="0.2">
      <c r="A807" s="3" t="s">
        <v>493</v>
      </c>
      <c r="C807" s="2">
        <v>0</v>
      </c>
      <c r="E807" s="2">
        <v>0</v>
      </c>
      <c r="G807" s="2">
        <v>0</v>
      </c>
      <c r="I807" s="2">
        <v>0</v>
      </c>
      <c r="K807" s="2">
        <v>0</v>
      </c>
      <c r="L807" s="9"/>
      <c r="M807" s="2">
        <v>0</v>
      </c>
      <c r="N807" s="9"/>
      <c r="O807" s="2">
        <v>0</v>
      </c>
      <c r="P807" s="9"/>
      <c r="Q807" s="2">
        <f t="shared" si="32"/>
        <v>0</v>
      </c>
      <c r="T807" s="11"/>
    </row>
    <row r="808" spans="1:21" ht="11.85" hidden="1" customHeight="1" x14ac:dyDescent="0.2">
      <c r="A808" s="3" t="s">
        <v>494</v>
      </c>
      <c r="C808" s="2">
        <v>0</v>
      </c>
      <c r="E808" s="2">
        <v>0</v>
      </c>
      <c r="G808" s="2">
        <v>0</v>
      </c>
      <c r="I808" s="2">
        <v>0</v>
      </c>
      <c r="K808" s="2">
        <v>0</v>
      </c>
      <c r="L808" s="9"/>
      <c r="M808" s="2">
        <v>0</v>
      </c>
      <c r="N808" s="9"/>
      <c r="O808" s="2">
        <v>0</v>
      </c>
      <c r="P808" s="9"/>
      <c r="Q808" s="2">
        <f t="shared" si="32"/>
        <v>0</v>
      </c>
      <c r="T808" s="11"/>
    </row>
    <row r="809" spans="1:21" ht="11.85" customHeight="1" x14ac:dyDescent="0.2">
      <c r="A809" s="3" t="s">
        <v>495</v>
      </c>
      <c r="C809" s="2">
        <v>6992.11</v>
      </c>
      <c r="E809" s="2">
        <v>6029.97</v>
      </c>
      <c r="G809" s="2">
        <v>6406.39</v>
      </c>
      <c r="I809" s="2">
        <v>6000</v>
      </c>
      <c r="K809" s="2">
        <v>6000</v>
      </c>
      <c r="L809" s="9"/>
      <c r="M809" s="2">
        <v>6000</v>
      </c>
      <c r="N809" s="9"/>
      <c r="O809" s="2">
        <v>0</v>
      </c>
      <c r="P809" s="9"/>
      <c r="Q809" s="2">
        <f t="shared" si="32"/>
        <v>6000</v>
      </c>
      <c r="T809" s="11"/>
    </row>
    <row r="810" spans="1:21" ht="11.85" customHeight="1" x14ac:dyDescent="0.2">
      <c r="A810" s="3" t="s">
        <v>496</v>
      </c>
      <c r="C810" s="2">
        <v>1113.92</v>
      </c>
      <c r="E810" s="2">
        <v>1468.06</v>
      </c>
      <c r="G810" s="2">
        <v>4191.38</v>
      </c>
      <c r="I810" s="2">
        <v>2000</v>
      </c>
      <c r="K810" s="2">
        <v>2000</v>
      </c>
      <c r="L810" s="9"/>
      <c r="M810" s="2">
        <v>2000</v>
      </c>
      <c r="N810" s="9"/>
      <c r="O810" s="2">
        <v>0</v>
      </c>
      <c r="P810" s="9"/>
      <c r="Q810" s="2">
        <f t="shared" si="32"/>
        <v>2000</v>
      </c>
      <c r="T810" s="11"/>
    </row>
    <row r="811" spans="1:21" ht="11.85" customHeight="1" x14ac:dyDescent="0.2">
      <c r="A811" s="3" t="s">
        <v>497</v>
      </c>
      <c r="C811" s="2">
        <v>0</v>
      </c>
      <c r="E811" s="2">
        <v>0</v>
      </c>
      <c r="G811" s="2">
        <v>0</v>
      </c>
      <c r="I811" s="2">
        <v>200</v>
      </c>
      <c r="K811" s="2">
        <v>200</v>
      </c>
      <c r="L811" s="9"/>
      <c r="M811" s="2">
        <v>0</v>
      </c>
      <c r="N811" s="9"/>
      <c r="O811" s="2">
        <v>0</v>
      </c>
      <c r="P811" s="9"/>
      <c r="Q811" s="2">
        <f t="shared" si="32"/>
        <v>0</v>
      </c>
      <c r="T811" s="11"/>
    </row>
    <row r="812" spans="1:21" ht="11.85" customHeight="1" x14ac:dyDescent="0.2">
      <c r="A812" s="3" t="s">
        <v>498</v>
      </c>
      <c r="C812" s="2">
        <v>310.63</v>
      </c>
      <c r="E812" s="2">
        <v>1777.79</v>
      </c>
      <c r="G812" s="2">
        <v>2977.15</v>
      </c>
      <c r="I812" s="2">
        <v>6000</v>
      </c>
      <c r="K812" s="2">
        <v>4480</v>
      </c>
      <c r="L812" s="9"/>
      <c r="M812" s="2">
        <v>5000</v>
      </c>
      <c r="N812" s="9"/>
      <c r="O812" s="2">
        <v>0</v>
      </c>
      <c r="P812" s="9"/>
      <c r="Q812" s="2">
        <f t="shared" si="32"/>
        <v>5000</v>
      </c>
      <c r="T812" s="11"/>
    </row>
    <row r="813" spans="1:21" ht="11.85" customHeight="1" x14ac:dyDescent="0.2">
      <c r="A813" s="3" t="s">
        <v>499</v>
      </c>
      <c r="C813" s="2">
        <v>266.42</v>
      </c>
      <c r="E813" s="2">
        <v>468.97</v>
      </c>
      <c r="G813" s="2">
        <v>10.82</v>
      </c>
      <c r="I813" s="2">
        <v>300</v>
      </c>
      <c r="K813" s="2">
        <v>1820</v>
      </c>
      <c r="L813" s="9"/>
      <c r="M813" s="2">
        <v>300</v>
      </c>
      <c r="N813" s="9"/>
      <c r="O813" s="2">
        <v>0</v>
      </c>
      <c r="P813" s="9"/>
      <c r="Q813" s="2">
        <f t="shared" si="32"/>
        <v>300</v>
      </c>
      <c r="T813" s="11"/>
    </row>
    <row r="814" spans="1:21" ht="11.85" customHeight="1" x14ac:dyDescent="0.2">
      <c r="A814" s="3" t="s">
        <v>500</v>
      </c>
      <c r="C814" s="2">
        <v>5234.91</v>
      </c>
      <c r="E814" s="2">
        <v>5360.85</v>
      </c>
      <c r="G814" s="2">
        <v>8646.89</v>
      </c>
      <c r="I814" s="2">
        <v>9000</v>
      </c>
      <c r="K814" s="2">
        <v>9000</v>
      </c>
      <c r="L814" s="9"/>
      <c r="M814" s="2">
        <v>9000</v>
      </c>
      <c r="N814" s="9"/>
      <c r="O814" s="2">
        <v>0</v>
      </c>
      <c r="P814" s="9"/>
      <c r="Q814" s="2">
        <f t="shared" si="32"/>
        <v>9000</v>
      </c>
      <c r="T814" s="11"/>
    </row>
    <row r="815" spans="1:21" ht="11.85" customHeight="1" x14ac:dyDescent="0.2">
      <c r="A815" s="3" t="s">
        <v>501</v>
      </c>
      <c r="C815" s="2">
        <v>3695.66</v>
      </c>
      <c r="E815" s="2">
        <v>8100.99</v>
      </c>
      <c r="G815" s="2">
        <v>6696.39</v>
      </c>
      <c r="I815" s="2">
        <v>8200</v>
      </c>
      <c r="K815" s="2">
        <v>8200</v>
      </c>
      <c r="L815" s="9"/>
      <c r="M815" s="2">
        <v>8200</v>
      </c>
      <c r="N815" s="9"/>
      <c r="O815" s="2">
        <v>0</v>
      </c>
      <c r="P815" s="9"/>
      <c r="Q815" s="2">
        <f t="shared" si="32"/>
        <v>8200</v>
      </c>
      <c r="T815" s="11"/>
    </row>
    <row r="816" spans="1:21" ht="11.85" customHeight="1" x14ac:dyDescent="0.2">
      <c r="A816" s="3" t="s">
        <v>502</v>
      </c>
      <c r="C816" s="2">
        <v>4407.63</v>
      </c>
      <c r="E816" s="2">
        <v>10489.24</v>
      </c>
      <c r="G816" s="2">
        <v>6918.66</v>
      </c>
      <c r="I816" s="2">
        <v>11000</v>
      </c>
      <c r="K816" s="2">
        <v>10240</v>
      </c>
      <c r="L816" s="9"/>
      <c r="M816" s="2">
        <v>12000</v>
      </c>
      <c r="N816" s="9"/>
      <c r="O816" s="2">
        <v>0</v>
      </c>
      <c r="P816" s="9"/>
      <c r="Q816" s="2">
        <f t="shared" si="32"/>
        <v>12000</v>
      </c>
      <c r="T816" s="11"/>
    </row>
    <row r="817" spans="1:21" ht="11.85" customHeight="1" x14ac:dyDescent="0.2">
      <c r="A817" s="3" t="s">
        <v>503</v>
      </c>
      <c r="C817" s="2">
        <v>1252.48</v>
      </c>
      <c r="E817" s="2">
        <v>1122.3599999999999</v>
      </c>
      <c r="G817" s="2">
        <v>433.09</v>
      </c>
      <c r="I817" s="2">
        <v>1500</v>
      </c>
      <c r="K817" s="2">
        <v>1500</v>
      </c>
      <c r="L817" s="9"/>
      <c r="M817" s="2">
        <v>500</v>
      </c>
      <c r="N817" s="9"/>
      <c r="O817" s="2">
        <v>0</v>
      </c>
      <c r="P817" s="9"/>
      <c r="Q817" s="2">
        <f t="shared" si="32"/>
        <v>500</v>
      </c>
      <c r="T817" s="11"/>
    </row>
    <row r="818" spans="1:21" ht="11.85" customHeight="1" x14ac:dyDescent="0.2">
      <c r="A818" s="3" t="s">
        <v>504</v>
      </c>
      <c r="C818" s="2">
        <v>0</v>
      </c>
      <c r="E818" s="2">
        <v>0</v>
      </c>
      <c r="G818" s="2">
        <v>64.5</v>
      </c>
      <c r="I818" s="2">
        <v>200</v>
      </c>
      <c r="K818" s="2">
        <v>200</v>
      </c>
      <c r="L818" s="9"/>
      <c r="M818" s="2">
        <v>200</v>
      </c>
      <c r="N818" s="9"/>
      <c r="O818" s="2">
        <v>0</v>
      </c>
      <c r="P818" s="9"/>
      <c r="Q818" s="2">
        <f t="shared" si="32"/>
        <v>200</v>
      </c>
      <c r="T818" s="11"/>
    </row>
    <row r="819" spans="1:21" ht="11.85" hidden="1" customHeight="1" x14ac:dyDescent="0.2">
      <c r="A819" s="3" t="s">
        <v>505</v>
      </c>
      <c r="C819" s="2">
        <v>0</v>
      </c>
      <c r="E819" s="2">
        <v>0</v>
      </c>
      <c r="G819" s="2">
        <v>0</v>
      </c>
      <c r="I819" s="2">
        <v>0</v>
      </c>
      <c r="K819" s="2">
        <v>0</v>
      </c>
      <c r="L819" s="9"/>
      <c r="M819" s="2">
        <v>0</v>
      </c>
      <c r="N819" s="9"/>
      <c r="O819" s="2">
        <v>0</v>
      </c>
      <c r="P819" s="9"/>
      <c r="Q819" s="2">
        <f t="shared" si="32"/>
        <v>0</v>
      </c>
      <c r="T819" s="11"/>
    </row>
    <row r="820" spans="1:21" ht="11.85" customHeight="1" x14ac:dyDescent="0.2">
      <c r="A820" s="3" t="s">
        <v>506</v>
      </c>
      <c r="C820" s="2">
        <v>6547.68</v>
      </c>
      <c r="E820" s="2">
        <v>6705</v>
      </c>
      <c r="G820" s="2">
        <v>5368.42</v>
      </c>
      <c r="I820" s="2">
        <v>5000</v>
      </c>
      <c r="K820" s="2">
        <f>7000-2000</f>
        <v>5000</v>
      </c>
      <c r="L820" s="9"/>
      <c r="M820" s="2">
        <v>7500</v>
      </c>
      <c r="N820" s="9"/>
      <c r="O820" s="2">
        <v>0</v>
      </c>
      <c r="P820" s="9"/>
      <c r="Q820" s="2">
        <f t="shared" si="32"/>
        <v>7500</v>
      </c>
      <c r="T820" s="11"/>
    </row>
    <row r="821" spans="1:21" ht="11.85" customHeight="1" x14ac:dyDescent="0.2">
      <c r="A821" s="3" t="s">
        <v>507</v>
      </c>
      <c r="C821" s="2">
        <v>0</v>
      </c>
      <c r="E821" s="2">
        <v>0</v>
      </c>
      <c r="G821" s="2">
        <v>2819.39</v>
      </c>
      <c r="I821" s="2">
        <v>5000</v>
      </c>
      <c r="K821" s="2">
        <v>5000</v>
      </c>
      <c r="L821" s="9"/>
      <c r="M821" s="2">
        <v>10000</v>
      </c>
      <c r="N821" s="9"/>
      <c r="O821" s="2">
        <v>0</v>
      </c>
      <c r="P821" s="9"/>
      <c r="Q821" s="2">
        <f t="shared" si="32"/>
        <v>10000</v>
      </c>
      <c r="T821" s="11"/>
    </row>
    <row r="822" spans="1:21" ht="11.85" customHeight="1" x14ac:dyDescent="0.2">
      <c r="A822" s="3" t="s">
        <v>508</v>
      </c>
      <c r="C822" s="2">
        <v>2000</v>
      </c>
      <c r="E822" s="2">
        <v>3950</v>
      </c>
      <c r="G822" s="2">
        <v>7715.83</v>
      </c>
      <c r="I822" s="2">
        <v>6000</v>
      </c>
      <c r="K822" s="2">
        <f>4000+2000</f>
        <v>6000</v>
      </c>
      <c r="L822" s="9"/>
      <c r="M822" s="2">
        <v>8000</v>
      </c>
      <c r="N822" s="9"/>
      <c r="O822" s="2">
        <v>0</v>
      </c>
      <c r="P822" s="9"/>
      <c r="Q822" s="2">
        <f t="shared" si="32"/>
        <v>8000</v>
      </c>
      <c r="T822" s="11"/>
    </row>
    <row r="823" spans="1:21" ht="11.85" customHeight="1" x14ac:dyDescent="0.2">
      <c r="A823" s="3" t="s">
        <v>509</v>
      </c>
      <c r="C823" s="2">
        <v>0</v>
      </c>
      <c r="E823" s="2">
        <v>0</v>
      </c>
      <c r="G823" s="2">
        <v>0</v>
      </c>
      <c r="I823" s="2">
        <v>500</v>
      </c>
      <c r="K823" s="2">
        <v>500</v>
      </c>
      <c r="L823" s="9"/>
      <c r="M823" s="2">
        <v>1000</v>
      </c>
      <c r="N823" s="9"/>
      <c r="O823" s="2">
        <v>0</v>
      </c>
      <c r="P823" s="9"/>
      <c r="Q823" s="2">
        <f>M823+O823</f>
        <v>1000</v>
      </c>
      <c r="T823" s="11"/>
    </row>
    <row r="824" spans="1:21" ht="11.85" customHeight="1" x14ac:dyDescent="0.2">
      <c r="A824" s="3" t="s">
        <v>510</v>
      </c>
      <c r="C824" s="2">
        <v>2061.36</v>
      </c>
      <c r="E824" s="2">
        <v>2140.84</v>
      </c>
      <c r="G824" s="2">
        <v>2251.2800000000002</v>
      </c>
      <c r="I824" s="2">
        <v>2500</v>
      </c>
      <c r="K824" s="2">
        <v>2500</v>
      </c>
      <c r="L824" s="9"/>
      <c r="M824" s="2">
        <v>3000</v>
      </c>
      <c r="N824" s="9"/>
      <c r="O824" s="2">
        <v>0</v>
      </c>
      <c r="P824" s="9"/>
      <c r="Q824" s="2">
        <f t="shared" si="32"/>
        <v>3000</v>
      </c>
      <c r="T824" s="11"/>
    </row>
    <row r="825" spans="1:21" ht="11.85" customHeight="1" x14ac:dyDescent="0.2">
      <c r="A825" s="3" t="s">
        <v>511</v>
      </c>
      <c r="C825" s="2">
        <v>10785.19</v>
      </c>
      <c r="E825" s="2">
        <v>10681.62</v>
      </c>
      <c r="G825" s="2">
        <v>7080.52</v>
      </c>
      <c r="I825" s="2">
        <v>11000</v>
      </c>
      <c r="K825" s="2">
        <v>11000</v>
      </c>
      <c r="L825" s="9"/>
      <c r="M825" s="2">
        <v>12000</v>
      </c>
      <c r="N825" s="9"/>
      <c r="O825" s="2">
        <v>0</v>
      </c>
      <c r="P825" s="9"/>
      <c r="Q825" s="2">
        <f t="shared" si="32"/>
        <v>12000</v>
      </c>
      <c r="T825" s="11"/>
      <c r="U825" s="9"/>
    </row>
    <row r="826" spans="1:21" ht="11.85" customHeight="1" x14ac:dyDescent="0.2">
      <c r="L826" s="9"/>
      <c r="N826" s="9"/>
      <c r="P826" s="9"/>
    </row>
    <row r="827" spans="1:21" ht="11.85" customHeight="1" x14ac:dyDescent="0.2">
      <c r="L827" s="9"/>
      <c r="N827" s="9"/>
      <c r="P827" s="9"/>
    </row>
    <row r="828" spans="1:21" ht="11.85" customHeight="1" x14ac:dyDescent="0.2">
      <c r="L828" s="9"/>
      <c r="N828" s="9"/>
      <c r="P828" s="9"/>
    </row>
    <row r="829" spans="1:21" ht="11.85" customHeight="1" x14ac:dyDescent="0.2">
      <c r="A829" s="1"/>
      <c r="B829" s="1"/>
      <c r="E829" s="2" t="str">
        <f>$E$1</f>
        <v>CITY OF BRADY</v>
      </c>
    </row>
    <row r="830" spans="1:21" ht="11.85" customHeight="1" x14ac:dyDescent="0.2">
      <c r="E830" s="2" t="str">
        <f>$E$2</f>
        <v>BUDGET  REPORT</v>
      </c>
    </row>
    <row r="831" spans="1:21" ht="11.85" customHeight="1" x14ac:dyDescent="0.2">
      <c r="E831" s="2" t="str">
        <f>$E$3</f>
        <v>FISCAL YEAR 2025 - 2026</v>
      </c>
    </row>
    <row r="832" spans="1:21" ht="11.85" customHeight="1" x14ac:dyDescent="0.2">
      <c r="A832" s="3" t="s">
        <v>3</v>
      </c>
    </row>
    <row r="833" spans="1:21" ht="11.85" customHeight="1" x14ac:dyDescent="0.2">
      <c r="A833" s="3" t="s">
        <v>467</v>
      </c>
    </row>
    <row r="834" spans="1:21" ht="11.85" customHeight="1" x14ac:dyDescent="0.2">
      <c r="I834" s="49" t="str">
        <f>$I$6</f>
        <v>(----- 2024-2025------)</v>
      </c>
      <c r="J834" s="49"/>
      <c r="K834" s="49"/>
      <c r="L834" s="6"/>
      <c r="M834" s="50" t="str">
        <f>$M$6</f>
        <v>2025-2026</v>
      </c>
      <c r="N834" s="50"/>
      <c r="O834" s="50"/>
      <c r="P834" s="50"/>
      <c r="Q834" s="50"/>
    </row>
    <row r="835" spans="1:21" ht="11.85" customHeight="1" x14ac:dyDescent="0.2">
      <c r="C835" s="5" t="str">
        <f>$C$7</f>
        <v>2021-2022</v>
      </c>
      <c r="D835" s="5"/>
      <c r="E835" s="5" t="str">
        <f>$E$7</f>
        <v>2022-2023</v>
      </c>
      <c r="F835" s="5"/>
      <c r="G835" s="5" t="str">
        <f>$G$7</f>
        <v>2023-2024</v>
      </c>
      <c r="H835" s="5"/>
      <c r="I835" s="5" t="s">
        <v>9</v>
      </c>
      <c r="J835" s="5"/>
      <c r="K835" s="5" t="str">
        <f>+$K$7</f>
        <v>PROJECTED</v>
      </c>
      <c r="L835" s="6"/>
      <c r="M835" s="5" t="str">
        <f>$M$7</f>
        <v>2025-2026</v>
      </c>
      <c r="N835" s="6"/>
      <c r="O835" s="5" t="str">
        <f>$O$7</f>
        <v>2025-2026</v>
      </c>
      <c r="P835" s="6"/>
      <c r="Q835" s="5" t="str">
        <f>$Q$7</f>
        <v>APPROVED</v>
      </c>
    </row>
    <row r="836" spans="1:21" ht="11.85" customHeight="1" x14ac:dyDescent="0.2">
      <c r="A836" s="7" t="s">
        <v>279</v>
      </c>
      <c r="C836" s="8" t="s">
        <v>12</v>
      </c>
      <c r="D836" s="5"/>
      <c r="E836" s="8" t="s">
        <v>12</v>
      </c>
      <c r="F836" s="5"/>
      <c r="G836" s="8" t="s">
        <v>12</v>
      </c>
      <c r="H836" s="5"/>
      <c r="I836" s="8" t="s">
        <v>13</v>
      </c>
      <c r="J836" s="5"/>
      <c r="K836" s="8" t="s">
        <v>13</v>
      </c>
      <c r="L836" s="6"/>
      <c r="M836" s="8" t="str">
        <f>$M$8</f>
        <v>BASE</v>
      </c>
      <c r="N836" s="6"/>
      <c r="O836" s="8" t="str">
        <f>$O$8</f>
        <v>SUPPLEMENTAL</v>
      </c>
      <c r="P836" s="6"/>
      <c r="Q836" s="8" t="str">
        <f>$Q$8</f>
        <v>BUDGET</v>
      </c>
    </row>
    <row r="837" spans="1:21" ht="11.25" customHeight="1" x14ac:dyDescent="0.2">
      <c r="L837" s="9"/>
      <c r="N837" s="9"/>
      <c r="P837" s="9"/>
    </row>
    <row r="838" spans="1:21" ht="11.85" customHeight="1" x14ac:dyDescent="0.2">
      <c r="A838" s="3" t="s">
        <v>512</v>
      </c>
      <c r="C838" s="2">
        <v>870</v>
      </c>
      <c r="E838" s="2">
        <v>1545</v>
      </c>
      <c r="G838" s="2">
        <v>200</v>
      </c>
      <c r="I838" s="2">
        <v>1500</v>
      </c>
      <c r="K838" s="2">
        <v>1500</v>
      </c>
      <c r="L838" s="9"/>
      <c r="M838" s="2">
        <v>1000</v>
      </c>
      <c r="N838" s="9"/>
      <c r="O838" s="2">
        <v>0</v>
      </c>
      <c r="P838" s="9"/>
      <c r="Q838" s="2">
        <f>M838+O838</f>
        <v>1000</v>
      </c>
      <c r="T838" s="11"/>
    </row>
    <row r="839" spans="1:21" ht="11.85" customHeight="1" x14ac:dyDescent="0.2">
      <c r="A839" s="3" t="s">
        <v>513</v>
      </c>
      <c r="C839" s="2">
        <v>301.88</v>
      </c>
      <c r="E839" s="2">
        <v>1198.1099999999999</v>
      </c>
      <c r="G839" s="2">
        <v>0</v>
      </c>
      <c r="I839" s="2">
        <v>0</v>
      </c>
      <c r="K839" s="2">
        <v>0</v>
      </c>
      <c r="L839" s="9"/>
      <c r="M839" s="2">
        <v>0</v>
      </c>
      <c r="N839" s="9"/>
      <c r="O839" s="2">
        <v>0</v>
      </c>
      <c r="P839" s="9"/>
      <c r="Q839" s="2">
        <f>M839+O839</f>
        <v>0</v>
      </c>
      <c r="T839" s="11"/>
    </row>
    <row r="840" spans="1:21" ht="11.85" customHeight="1" x14ac:dyDescent="0.2">
      <c r="A840" s="3" t="s">
        <v>514</v>
      </c>
      <c r="C840" s="12">
        <v>10500</v>
      </c>
      <c r="E840" s="12">
        <v>0</v>
      </c>
      <c r="G840" s="12">
        <v>0</v>
      </c>
      <c r="I840" s="12">
        <v>0</v>
      </c>
      <c r="K840" s="12">
        <v>0</v>
      </c>
      <c r="L840" s="9"/>
      <c r="M840" s="12">
        <v>0</v>
      </c>
      <c r="N840" s="9"/>
      <c r="O840" s="12">
        <v>0</v>
      </c>
      <c r="P840" s="9"/>
      <c r="Q840" s="12">
        <f>M840+O840</f>
        <v>0</v>
      </c>
      <c r="T840" s="11"/>
      <c r="U840" s="2"/>
    </row>
    <row r="841" spans="1:21" ht="11.85" customHeight="1" x14ac:dyDescent="0.2">
      <c r="A841" s="3" t="s">
        <v>334</v>
      </c>
      <c r="C841" s="2">
        <f>SUM(C804:C825)+SUM(C838:C840)</f>
        <v>59268.950000000012</v>
      </c>
      <c r="E841" s="2">
        <f>SUM(E804:E825)+SUM(E838:E840)</f>
        <v>64182.02</v>
      </c>
      <c r="G841" s="2">
        <f>SUM(G804:G825)+SUM(G838:G840)</f>
        <v>65458.25</v>
      </c>
      <c r="I841" s="2">
        <f>SUM(I804:I825)+SUM(I838:I840)</f>
        <v>81000</v>
      </c>
      <c r="K841" s="2">
        <f>SUM(K804:K825)+SUM(K838:K840)</f>
        <v>81000</v>
      </c>
      <c r="L841" s="9"/>
      <c r="M841" s="2">
        <f>SUM(M804:M825)+SUM(M838:M840)</f>
        <v>90800</v>
      </c>
      <c r="N841" s="9"/>
      <c r="O841" s="2">
        <f>SUM(O804:O825)+SUM(O838:O840)</f>
        <v>0</v>
      </c>
      <c r="P841" s="9"/>
      <c r="Q841" s="2">
        <f>SUM(Q804:Q825)+SUM(Q838:Q840)</f>
        <v>90800</v>
      </c>
      <c r="T841" s="11"/>
      <c r="U841" s="9"/>
    </row>
    <row r="842" spans="1:21" ht="11.85" customHeight="1" x14ac:dyDescent="0.2">
      <c r="L842" s="9"/>
      <c r="N842" s="9"/>
      <c r="P842" s="9"/>
    </row>
    <row r="843" spans="1:21" ht="11.85" customHeight="1" x14ac:dyDescent="0.2">
      <c r="A843" s="3" t="s">
        <v>515</v>
      </c>
      <c r="C843" s="2">
        <v>0</v>
      </c>
      <c r="E843" s="2">
        <v>0</v>
      </c>
      <c r="G843" s="2">
        <v>0</v>
      </c>
      <c r="I843" s="2">
        <v>200000</v>
      </c>
      <c r="K843" s="2">
        <v>200000</v>
      </c>
      <c r="L843" s="9"/>
      <c r="M843" s="2">
        <v>0</v>
      </c>
      <c r="N843" s="9"/>
      <c r="O843" s="2">
        <v>25000</v>
      </c>
      <c r="P843" s="9"/>
      <c r="Q843" s="2">
        <f>M843+O843</f>
        <v>25000</v>
      </c>
      <c r="T843" s="11"/>
    </row>
    <row r="844" spans="1:21" ht="11.85" customHeight="1" x14ac:dyDescent="0.2">
      <c r="A844" s="3" t="s">
        <v>516</v>
      </c>
      <c r="C844" s="12">
        <v>0</v>
      </c>
      <c r="E844" s="12">
        <v>35000</v>
      </c>
      <c r="G844" s="12">
        <v>0</v>
      </c>
      <c r="I844" s="12">
        <v>0</v>
      </c>
      <c r="K844" s="12">
        <v>0</v>
      </c>
      <c r="L844" s="9"/>
      <c r="M844" s="12">
        <v>22000</v>
      </c>
      <c r="N844" s="9"/>
      <c r="O844" s="12">
        <v>0</v>
      </c>
      <c r="P844" s="9"/>
      <c r="Q844" s="12">
        <f>M844+O844</f>
        <v>22000</v>
      </c>
      <c r="T844" s="11"/>
    </row>
    <row r="845" spans="1:21" ht="11.85" customHeight="1" x14ac:dyDescent="0.2">
      <c r="A845" s="3" t="s">
        <v>337</v>
      </c>
      <c r="C845" s="2">
        <f>SUM(C843:C844)</f>
        <v>0</v>
      </c>
      <c r="E845" s="2">
        <f>SUM(E843:E844)</f>
        <v>35000</v>
      </c>
      <c r="G845" s="2">
        <f>SUM(G843:G844)</f>
        <v>0</v>
      </c>
      <c r="I845" s="2">
        <f>SUM(I843:I844)</f>
        <v>200000</v>
      </c>
      <c r="K845" s="2">
        <f>SUM(K843:K844)</f>
        <v>200000</v>
      </c>
      <c r="L845" s="9"/>
      <c r="M845" s="2">
        <f>SUM(M843:M844)</f>
        <v>22000</v>
      </c>
      <c r="N845" s="9"/>
      <c r="O845" s="2">
        <f>SUM(O843:O844)</f>
        <v>25000</v>
      </c>
      <c r="P845" s="9"/>
      <c r="Q845" s="2">
        <f>SUM(Q843:Q844)</f>
        <v>47000</v>
      </c>
    </row>
    <row r="846" spans="1:21" ht="11.85" customHeight="1" x14ac:dyDescent="0.2">
      <c r="L846" s="9"/>
      <c r="N846" s="9"/>
      <c r="P846" s="9"/>
    </row>
    <row r="847" spans="1:21" ht="11.85" customHeight="1" x14ac:dyDescent="0.2">
      <c r="A847" s="3" t="s">
        <v>517</v>
      </c>
      <c r="C847" s="2">
        <f>C784+C801+C841+C845</f>
        <v>465505.13999999996</v>
      </c>
      <c r="E847" s="2">
        <f>E784+E801+E841+E845</f>
        <v>471375.47000000009</v>
      </c>
      <c r="G847" s="2">
        <f>G784+G801+G841+G845</f>
        <v>433568.89</v>
      </c>
      <c r="I847" s="2">
        <f>I784+I801+I841+I845</f>
        <v>568808</v>
      </c>
      <c r="K847" s="2">
        <f>K784+K801+K841+K845</f>
        <v>688808</v>
      </c>
      <c r="L847" s="9"/>
      <c r="M847" s="2">
        <f>M784+M801+M841+M845</f>
        <v>526870</v>
      </c>
      <c r="N847" s="9"/>
      <c r="O847" s="2">
        <f>O784+O801+O841+O845</f>
        <v>25000</v>
      </c>
      <c r="P847" s="9"/>
      <c r="Q847" s="2">
        <f>Q784+Q801+Q841+Q845</f>
        <v>551870</v>
      </c>
      <c r="R847" s="54"/>
      <c r="T847" s="11"/>
      <c r="U847" s="9"/>
    </row>
    <row r="848" spans="1:21" ht="11.85" customHeight="1" x14ac:dyDescent="0.2"/>
    <row r="849" ht="11.85" customHeight="1" x14ac:dyDescent="0.2"/>
    <row r="850" ht="11.85" customHeight="1" x14ac:dyDescent="0.2"/>
    <row r="851" ht="11.85" customHeight="1" x14ac:dyDescent="0.2"/>
    <row r="852" ht="11.85" customHeight="1" x14ac:dyDescent="0.2"/>
    <row r="853" ht="11.85" customHeight="1" x14ac:dyDescent="0.2"/>
    <row r="854" ht="11.85" customHeight="1" x14ac:dyDescent="0.2"/>
    <row r="855" ht="11.85" customHeight="1" x14ac:dyDescent="0.2"/>
    <row r="856" ht="11.85" customHeight="1" x14ac:dyDescent="0.2"/>
    <row r="857" ht="11.85" customHeight="1" x14ac:dyDescent="0.2"/>
    <row r="858" ht="11.85" customHeight="1" x14ac:dyDescent="0.2"/>
    <row r="859" ht="11.85" customHeight="1" x14ac:dyDescent="0.2"/>
    <row r="860" ht="11.85" customHeight="1" x14ac:dyDescent="0.2"/>
    <row r="861" ht="11.85" customHeight="1" x14ac:dyDescent="0.2"/>
    <row r="862" ht="11.85" customHeight="1" x14ac:dyDescent="0.2"/>
    <row r="863" ht="11.85" customHeight="1" x14ac:dyDescent="0.2"/>
    <row r="864" ht="11.85" customHeight="1" x14ac:dyDescent="0.2"/>
    <row r="865" ht="11.85" customHeight="1" x14ac:dyDescent="0.2"/>
    <row r="866" ht="11.85" customHeight="1" x14ac:dyDescent="0.2"/>
    <row r="867" ht="11.85" customHeight="1" x14ac:dyDescent="0.2"/>
    <row r="868" ht="11.85" customHeight="1" x14ac:dyDescent="0.2"/>
    <row r="869" ht="11.85" customHeight="1" x14ac:dyDescent="0.2"/>
    <row r="870" ht="11.85" customHeight="1" x14ac:dyDescent="0.2"/>
    <row r="871" ht="11.85" customHeight="1" x14ac:dyDescent="0.2"/>
    <row r="872" ht="11.85" customHeight="1" x14ac:dyDescent="0.2"/>
    <row r="873" ht="11.85" customHeight="1" x14ac:dyDescent="0.2"/>
    <row r="874" ht="11.85" customHeight="1" x14ac:dyDescent="0.2"/>
    <row r="875" ht="11.85" customHeight="1" x14ac:dyDescent="0.2"/>
    <row r="876" ht="11.85" customHeight="1" x14ac:dyDescent="0.2"/>
    <row r="877" ht="11.85" customHeight="1" x14ac:dyDescent="0.2"/>
    <row r="878" ht="11.85" customHeight="1" x14ac:dyDescent="0.2"/>
    <row r="879" ht="11.85" customHeight="1" x14ac:dyDescent="0.2"/>
    <row r="880" ht="11.85" customHeight="1" x14ac:dyDescent="0.2"/>
    <row r="881" spans="1:5" ht="11.85" customHeight="1" x14ac:dyDescent="0.2"/>
    <row r="882" spans="1:5" ht="11.85" customHeight="1" x14ac:dyDescent="0.2"/>
    <row r="883" spans="1:5" ht="11.85" customHeight="1" x14ac:dyDescent="0.2"/>
    <row r="884" spans="1:5" ht="11.85" customHeight="1" x14ac:dyDescent="0.2"/>
    <row r="885" spans="1:5" ht="11.85" customHeight="1" x14ac:dyDescent="0.2"/>
    <row r="886" spans="1:5" ht="11.85" customHeight="1" x14ac:dyDescent="0.2"/>
    <row r="887" spans="1:5" ht="11.85" customHeight="1" x14ac:dyDescent="0.2"/>
    <row r="888" spans="1:5" ht="11.85" customHeight="1" x14ac:dyDescent="0.2"/>
    <row r="889" spans="1:5" ht="11.85" customHeight="1" x14ac:dyDescent="0.2"/>
    <row r="890" spans="1:5" ht="11.85" customHeight="1" x14ac:dyDescent="0.2"/>
    <row r="891" spans="1:5" ht="11.85" customHeight="1" x14ac:dyDescent="0.2"/>
    <row r="892" spans="1:5" ht="11.85" customHeight="1" x14ac:dyDescent="0.2">
      <c r="A892" s="1"/>
      <c r="B892" s="1"/>
      <c r="E892" s="2" t="str">
        <f>$E$1</f>
        <v>CITY OF BRADY</v>
      </c>
    </row>
    <row r="893" spans="1:5" ht="11.85" customHeight="1" x14ac:dyDescent="0.2">
      <c r="E893" s="2" t="str">
        <f>$E$2</f>
        <v>BUDGET  REPORT</v>
      </c>
    </row>
    <row r="894" spans="1:5" ht="11.85" customHeight="1" x14ac:dyDescent="0.2">
      <c r="E894" s="2" t="str">
        <f>$E$3</f>
        <v>FISCAL YEAR 2025 - 2026</v>
      </c>
    </row>
    <row r="895" spans="1:5" ht="11.85" customHeight="1" x14ac:dyDescent="0.2">
      <c r="A895" s="3" t="s">
        <v>3</v>
      </c>
    </row>
    <row r="896" spans="1:5" ht="11.85" customHeight="1" x14ac:dyDescent="0.2">
      <c r="A896" s="3" t="s">
        <v>518</v>
      </c>
    </row>
    <row r="897" spans="1:21" ht="11.85" customHeight="1" x14ac:dyDescent="0.2">
      <c r="I897" s="49" t="str">
        <f>$I$6</f>
        <v>(----- 2024-2025------)</v>
      </c>
      <c r="J897" s="49"/>
      <c r="K897" s="49"/>
      <c r="L897" s="6"/>
      <c r="M897" s="50" t="str">
        <f>$M$6</f>
        <v>2025-2026</v>
      </c>
      <c r="N897" s="50"/>
      <c r="O897" s="50"/>
      <c r="P897" s="50"/>
      <c r="Q897" s="50"/>
    </row>
    <row r="898" spans="1:21" ht="11.85" customHeight="1" x14ac:dyDescent="0.2">
      <c r="C898" s="5" t="str">
        <f>$C$7</f>
        <v>2021-2022</v>
      </c>
      <c r="D898" s="5"/>
      <c r="E898" s="5" t="str">
        <f>$E$7</f>
        <v>2022-2023</v>
      </c>
      <c r="F898" s="5"/>
      <c r="G898" s="5" t="str">
        <f>$G$7</f>
        <v>2023-2024</v>
      </c>
      <c r="H898" s="5"/>
      <c r="I898" s="5" t="s">
        <v>9</v>
      </c>
      <c r="J898" s="5"/>
      <c r="K898" s="5" t="str">
        <f>+$K$7</f>
        <v>PROJECTED</v>
      </c>
      <c r="L898" s="6"/>
      <c r="M898" s="5" t="str">
        <f>$M$7</f>
        <v>2025-2026</v>
      </c>
      <c r="N898" s="6"/>
      <c r="O898" s="5" t="str">
        <f>$O$7</f>
        <v>2025-2026</v>
      </c>
      <c r="P898" s="6"/>
      <c r="Q898" s="5" t="str">
        <f>$Q$7</f>
        <v>APPROVED</v>
      </c>
    </row>
    <row r="899" spans="1:21" ht="11.85" customHeight="1" x14ac:dyDescent="0.2">
      <c r="A899" s="7" t="s">
        <v>279</v>
      </c>
      <c r="C899" s="8" t="s">
        <v>12</v>
      </c>
      <c r="D899" s="5"/>
      <c r="E899" s="8" t="s">
        <v>12</v>
      </c>
      <c r="F899" s="5"/>
      <c r="G899" s="8" t="s">
        <v>12</v>
      </c>
      <c r="H899" s="5"/>
      <c r="I899" s="8" t="s">
        <v>13</v>
      </c>
      <c r="J899" s="5"/>
      <c r="K899" s="8" t="s">
        <v>13</v>
      </c>
      <c r="L899" s="6"/>
      <c r="M899" s="8" t="str">
        <f>$M$8</f>
        <v>BASE</v>
      </c>
      <c r="N899" s="6"/>
      <c r="O899" s="8" t="str">
        <f>$O$8</f>
        <v>SUPPLEMENTAL</v>
      </c>
      <c r="P899" s="6"/>
      <c r="Q899" s="8" t="str">
        <f>$Q$8</f>
        <v>BUDGET</v>
      </c>
    </row>
    <row r="900" spans="1:21" ht="11.85" customHeight="1" x14ac:dyDescent="0.2"/>
    <row r="901" spans="1:21" ht="11.85" customHeight="1" x14ac:dyDescent="0.2">
      <c r="A901" s="10" t="s">
        <v>280</v>
      </c>
    </row>
    <row r="902" spans="1:21" ht="11.85" customHeight="1" x14ac:dyDescent="0.2">
      <c r="A902" s="3" t="s">
        <v>519</v>
      </c>
      <c r="C902" s="2">
        <v>35063.629999999997</v>
      </c>
      <c r="E902" s="2">
        <v>31545</v>
      </c>
      <c r="G902" s="2">
        <v>33876.86</v>
      </c>
      <c r="I902" s="2">
        <v>40352</v>
      </c>
      <c r="K902" s="2">
        <v>40352</v>
      </c>
      <c r="L902" s="9"/>
      <c r="M902" s="2">
        <v>45000</v>
      </c>
      <c r="N902" s="9"/>
      <c r="O902" s="2">
        <v>0</v>
      </c>
      <c r="P902" s="9"/>
      <c r="Q902" s="2">
        <f t="shared" ref="Q902:Q908" si="33">M902+O902</f>
        <v>45000</v>
      </c>
      <c r="T902" s="11"/>
    </row>
    <row r="903" spans="1:21" ht="11.85" customHeight="1" x14ac:dyDescent="0.2">
      <c r="A903" s="3" t="s">
        <v>520</v>
      </c>
      <c r="C903" s="2">
        <v>526.5</v>
      </c>
      <c r="E903" s="2">
        <v>789</v>
      </c>
      <c r="G903" s="2">
        <v>879.85</v>
      </c>
      <c r="I903" s="2">
        <v>500</v>
      </c>
      <c r="K903" s="2">
        <v>500</v>
      </c>
      <c r="L903" s="9"/>
      <c r="M903" s="2">
        <v>500</v>
      </c>
      <c r="N903" s="9"/>
      <c r="O903" s="2">
        <v>0</v>
      </c>
      <c r="P903" s="9"/>
      <c r="Q903" s="2">
        <f t="shared" si="33"/>
        <v>500</v>
      </c>
      <c r="T903" s="11"/>
    </row>
    <row r="904" spans="1:21" ht="11.85" customHeight="1" x14ac:dyDescent="0.2">
      <c r="A904" s="3" t="s">
        <v>521</v>
      </c>
      <c r="C904" s="2">
        <v>0</v>
      </c>
      <c r="E904" s="2">
        <v>0</v>
      </c>
      <c r="G904" s="2">
        <v>0</v>
      </c>
      <c r="I904" s="2">
        <v>0</v>
      </c>
      <c r="K904" s="2">
        <v>0</v>
      </c>
      <c r="L904" s="9"/>
      <c r="M904" s="2">
        <v>0</v>
      </c>
      <c r="N904" s="9"/>
      <c r="O904" s="2">
        <v>0</v>
      </c>
      <c r="P904" s="9"/>
      <c r="Q904" s="2">
        <f t="shared" si="33"/>
        <v>0</v>
      </c>
      <c r="T904" s="11"/>
    </row>
    <row r="905" spans="1:21" ht="11.85" customHeight="1" x14ac:dyDescent="0.2">
      <c r="A905" s="3" t="s">
        <v>522</v>
      </c>
      <c r="C905" s="2">
        <v>0</v>
      </c>
      <c r="E905" s="2">
        <v>0</v>
      </c>
      <c r="G905" s="2">
        <v>0</v>
      </c>
      <c r="I905" s="2">
        <v>0</v>
      </c>
      <c r="K905" s="2">
        <v>0</v>
      </c>
      <c r="L905" s="9"/>
      <c r="M905" s="2">
        <v>0</v>
      </c>
      <c r="N905" s="9"/>
      <c r="O905" s="2">
        <v>0</v>
      </c>
      <c r="P905" s="9"/>
      <c r="Q905" s="2">
        <f t="shared" si="33"/>
        <v>0</v>
      </c>
      <c r="T905" s="11"/>
    </row>
    <row r="906" spans="1:21" ht="11.85" customHeight="1" x14ac:dyDescent="0.2">
      <c r="A906" s="3" t="s">
        <v>523</v>
      </c>
      <c r="C906" s="2">
        <v>823.01</v>
      </c>
      <c r="E906" s="2">
        <v>810.11</v>
      </c>
      <c r="G906" s="2">
        <v>694.78</v>
      </c>
      <c r="I906" s="2">
        <v>1445</v>
      </c>
      <c r="K906" s="2">
        <v>1445</v>
      </c>
      <c r="L906" s="9"/>
      <c r="M906" s="2">
        <v>851</v>
      </c>
      <c r="N906" s="9"/>
      <c r="O906" s="2">
        <v>0</v>
      </c>
      <c r="P906" s="9"/>
      <c r="Q906" s="2">
        <f t="shared" si="33"/>
        <v>851</v>
      </c>
      <c r="T906" s="11"/>
    </row>
    <row r="907" spans="1:21" ht="11.85" customHeight="1" x14ac:dyDescent="0.2">
      <c r="A907" s="3" t="s">
        <v>524</v>
      </c>
      <c r="C907" s="2">
        <v>33.68</v>
      </c>
      <c r="E907" s="2">
        <v>33.53</v>
      </c>
      <c r="G907" s="2">
        <v>451.84</v>
      </c>
      <c r="I907" s="2">
        <v>1710</v>
      </c>
      <c r="K907" s="2">
        <v>1710</v>
      </c>
      <c r="L907" s="9"/>
      <c r="M907" s="2">
        <v>1368</v>
      </c>
      <c r="N907" s="9"/>
      <c r="O907" s="2">
        <v>0</v>
      </c>
      <c r="P907" s="9"/>
      <c r="Q907" s="2">
        <f t="shared" si="33"/>
        <v>1368</v>
      </c>
      <c r="T907" s="11"/>
    </row>
    <row r="908" spans="1:21" ht="11.85" customHeight="1" x14ac:dyDescent="0.2">
      <c r="A908" s="3" t="s">
        <v>525</v>
      </c>
      <c r="C908" s="12">
        <v>2722.75</v>
      </c>
      <c r="E908" s="12">
        <v>2473.6</v>
      </c>
      <c r="G908" s="12">
        <v>2658.94</v>
      </c>
      <c r="I908" s="12">
        <v>3186</v>
      </c>
      <c r="K908" s="12">
        <v>3186</v>
      </c>
      <c r="L908" s="9"/>
      <c r="M908" s="12">
        <v>3549</v>
      </c>
      <c r="N908" s="9"/>
      <c r="O908" s="12">
        <v>0</v>
      </c>
      <c r="P908" s="9"/>
      <c r="Q908" s="12">
        <f t="shared" si="33"/>
        <v>3549</v>
      </c>
      <c r="T908" s="11"/>
    </row>
    <row r="909" spans="1:21" ht="11.85" customHeight="1" x14ac:dyDescent="0.2">
      <c r="A909" s="3" t="s">
        <v>291</v>
      </c>
      <c r="C909" s="2">
        <f>SUM(C902:C908)</f>
        <v>39169.57</v>
      </c>
      <c r="E909" s="2">
        <f>SUM(E902:E908)</f>
        <v>35651.24</v>
      </c>
      <c r="G909" s="2">
        <f>SUM(G902:G908)</f>
        <v>38562.269999999997</v>
      </c>
      <c r="I909" s="2">
        <f>SUM(I902:I908)</f>
        <v>47193</v>
      </c>
      <c r="K909" s="2">
        <f>SUM(K902:K908)</f>
        <v>47193</v>
      </c>
      <c r="L909" s="9"/>
      <c r="M909" s="2">
        <f>SUM(M902:M908)</f>
        <v>51268</v>
      </c>
      <c r="N909" s="9"/>
      <c r="O909" s="2">
        <f>SUM(O902:O908)</f>
        <v>0</v>
      </c>
      <c r="P909" s="9"/>
      <c r="Q909" s="2">
        <f>SUM(Q902:Q908)</f>
        <v>51268</v>
      </c>
      <c r="R909" s="54"/>
      <c r="T909" s="14"/>
      <c r="U909" s="9"/>
    </row>
    <row r="910" spans="1:21" ht="11.85" customHeight="1" x14ac:dyDescent="0.2">
      <c r="L910" s="9"/>
      <c r="N910" s="9"/>
      <c r="P910" s="9"/>
    </row>
    <row r="911" spans="1:21" ht="11.85" customHeight="1" x14ac:dyDescent="0.2">
      <c r="A911" s="10" t="s">
        <v>292</v>
      </c>
      <c r="L911" s="9"/>
      <c r="N911" s="9"/>
      <c r="P911" s="9"/>
    </row>
    <row r="912" spans="1:21" ht="11.85" customHeight="1" x14ac:dyDescent="0.2">
      <c r="A912" s="3" t="s">
        <v>526</v>
      </c>
      <c r="C912" s="2">
        <v>0</v>
      </c>
      <c r="E912" s="2">
        <v>0</v>
      </c>
      <c r="G912" s="2">
        <v>0</v>
      </c>
      <c r="I912" s="2">
        <v>0</v>
      </c>
      <c r="K912" s="2">
        <v>0</v>
      </c>
      <c r="L912" s="9"/>
      <c r="M912" s="2">
        <v>0</v>
      </c>
      <c r="N912" s="9"/>
      <c r="O912" s="2">
        <v>0</v>
      </c>
      <c r="P912" s="9"/>
      <c r="Q912" s="2">
        <f t="shared" ref="Q912:Q917" si="34">M912+O912</f>
        <v>0</v>
      </c>
      <c r="T912" s="11"/>
    </row>
    <row r="913" spans="1:20" ht="11.85" customHeight="1" x14ac:dyDescent="0.2">
      <c r="A913" s="3" t="s">
        <v>527</v>
      </c>
      <c r="C913" s="2">
        <v>27345.61</v>
      </c>
      <c r="E913" s="2">
        <v>25879.05</v>
      </c>
      <c r="G913" s="2">
        <v>20275.07</v>
      </c>
      <c r="I913" s="2">
        <v>30000</v>
      </c>
      <c r="K913" s="2">
        <v>30000</v>
      </c>
      <c r="L913" s="9"/>
      <c r="M913" s="2">
        <v>30000</v>
      </c>
      <c r="N913" s="9"/>
      <c r="O913" s="2">
        <v>0</v>
      </c>
      <c r="P913" s="9"/>
      <c r="Q913" s="2">
        <f t="shared" si="34"/>
        <v>30000</v>
      </c>
      <c r="T913" s="11"/>
    </row>
    <row r="914" spans="1:20" ht="11.85" customHeight="1" x14ac:dyDescent="0.2">
      <c r="A914" s="3" t="s">
        <v>528</v>
      </c>
      <c r="C914" s="2">
        <v>0</v>
      </c>
      <c r="E914" s="2">
        <v>0</v>
      </c>
      <c r="G914" s="2">
        <v>0</v>
      </c>
      <c r="I914" s="2">
        <v>0</v>
      </c>
      <c r="K914" s="2">
        <v>0</v>
      </c>
      <c r="L914" s="9"/>
      <c r="M914" s="2">
        <v>0</v>
      </c>
      <c r="N914" s="9"/>
      <c r="O914" s="2">
        <v>0</v>
      </c>
      <c r="P914" s="9"/>
      <c r="Q914" s="2">
        <f t="shared" si="34"/>
        <v>0</v>
      </c>
      <c r="T914" s="11"/>
    </row>
    <row r="915" spans="1:20" ht="11.85" hidden="1" customHeight="1" x14ac:dyDescent="0.2">
      <c r="A915" s="3" t="s">
        <v>529</v>
      </c>
      <c r="C915" s="2">
        <v>0</v>
      </c>
      <c r="E915" s="2">
        <v>0</v>
      </c>
      <c r="G915" s="2">
        <v>0</v>
      </c>
      <c r="I915" s="2">
        <v>0</v>
      </c>
      <c r="K915" s="2">
        <v>0</v>
      </c>
      <c r="L915" s="9"/>
      <c r="M915" s="2">
        <v>0</v>
      </c>
      <c r="N915" s="9"/>
      <c r="O915" s="2">
        <v>0</v>
      </c>
      <c r="P915" s="9"/>
      <c r="Q915" s="2">
        <f t="shared" si="34"/>
        <v>0</v>
      </c>
      <c r="T915" s="11"/>
    </row>
    <row r="916" spans="1:20" ht="11.85" customHeight="1" x14ac:dyDescent="0.2">
      <c r="A916" s="3" t="s">
        <v>530</v>
      </c>
      <c r="C916" s="2">
        <v>0</v>
      </c>
      <c r="E916" s="2">
        <v>0</v>
      </c>
      <c r="G916" s="2">
        <v>0</v>
      </c>
      <c r="I916" s="2">
        <v>0</v>
      </c>
      <c r="K916" s="2">
        <v>0</v>
      </c>
      <c r="L916" s="9"/>
      <c r="M916" s="2">
        <v>0</v>
      </c>
      <c r="N916" s="9"/>
      <c r="O916" s="2">
        <v>0</v>
      </c>
      <c r="P916" s="9"/>
      <c r="Q916" s="2">
        <f t="shared" si="34"/>
        <v>0</v>
      </c>
      <c r="T916" s="11"/>
    </row>
    <row r="917" spans="1:20" ht="11.85" customHeight="1" x14ac:dyDescent="0.2">
      <c r="A917" s="3" t="s">
        <v>531</v>
      </c>
      <c r="C917" s="12">
        <v>0</v>
      </c>
      <c r="E917" s="12">
        <v>0</v>
      </c>
      <c r="G917" s="12">
        <v>0</v>
      </c>
      <c r="I917" s="12">
        <v>0</v>
      </c>
      <c r="K917" s="12">
        <v>0</v>
      </c>
      <c r="L917" s="9"/>
      <c r="M917" s="12">
        <v>0</v>
      </c>
      <c r="N917" s="9"/>
      <c r="O917" s="12">
        <v>0</v>
      </c>
      <c r="P917" s="9"/>
      <c r="Q917" s="12">
        <f t="shared" si="34"/>
        <v>0</v>
      </c>
      <c r="T917" s="11"/>
    </row>
    <row r="918" spans="1:20" ht="11.85" customHeight="1" x14ac:dyDescent="0.2">
      <c r="A918" s="3" t="s">
        <v>310</v>
      </c>
      <c r="C918" s="2">
        <f>SUM(C912:C917)</f>
        <v>27345.61</v>
      </c>
      <c r="E918" s="2">
        <f>SUM(E912:E917)</f>
        <v>25879.05</v>
      </c>
      <c r="G918" s="2">
        <f>SUM(G912:G917)</f>
        <v>20275.07</v>
      </c>
      <c r="I918" s="2">
        <f>SUM(I912:I917)</f>
        <v>30000</v>
      </c>
      <c r="K918" s="2">
        <f>SUM(K912:K917)</f>
        <v>30000</v>
      </c>
      <c r="L918" s="9"/>
      <c r="M918" s="2">
        <f>SUM(M912:M917)</f>
        <v>30000</v>
      </c>
      <c r="N918" s="9"/>
      <c r="O918" s="2">
        <f>SUM(O912:O917)</f>
        <v>0</v>
      </c>
      <c r="P918" s="9"/>
      <c r="Q918" s="2">
        <f>SUM(Q912:Q917)</f>
        <v>30000</v>
      </c>
      <c r="T918" s="11"/>
    </row>
    <row r="919" spans="1:20" ht="11.85" customHeight="1" x14ac:dyDescent="0.2">
      <c r="T919" s="11"/>
    </row>
    <row r="920" spans="1:20" ht="11.85" customHeight="1" x14ac:dyDescent="0.2">
      <c r="A920" s="10" t="s">
        <v>311</v>
      </c>
      <c r="T920" s="11"/>
    </row>
    <row r="921" spans="1:20" ht="11.85" customHeight="1" x14ac:dyDescent="0.2">
      <c r="A921" s="3" t="s">
        <v>532</v>
      </c>
      <c r="C921" s="2">
        <v>537.82000000000005</v>
      </c>
      <c r="E921" s="2">
        <v>290.86</v>
      </c>
      <c r="G921" s="2">
        <v>248.2</v>
      </c>
      <c r="I921" s="2">
        <v>300</v>
      </c>
      <c r="K921" s="2">
        <v>300</v>
      </c>
      <c r="L921" s="9"/>
      <c r="M921" s="2">
        <v>300</v>
      </c>
      <c r="N921" s="9"/>
      <c r="O921" s="2">
        <v>0</v>
      </c>
      <c r="P921" s="9"/>
      <c r="Q921" s="2">
        <f t="shared" ref="Q921:Q934" si="35">M921+O921</f>
        <v>300</v>
      </c>
      <c r="T921" s="11"/>
    </row>
    <row r="922" spans="1:20" ht="11.85" customHeight="1" x14ac:dyDescent="0.2">
      <c r="A922" s="3" t="s">
        <v>533</v>
      </c>
      <c r="C922" s="2">
        <v>3282.96</v>
      </c>
      <c r="E922" s="2">
        <v>3000</v>
      </c>
      <c r="G922" s="2">
        <v>1590</v>
      </c>
      <c r="I922" s="2">
        <v>3000</v>
      </c>
      <c r="K922" s="2">
        <v>3000</v>
      </c>
      <c r="L922" s="9"/>
      <c r="M922" s="2">
        <v>3000</v>
      </c>
      <c r="N922" s="9"/>
      <c r="O922" s="2">
        <v>0</v>
      </c>
      <c r="P922" s="9"/>
      <c r="Q922" s="2">
        <f t="shared" si="35"/>
        <v>3000</v>
      </c>
      <c r="T922" s="11"/>
    </row>
    <row r="923" spans="1:20" ht="11.85" customHeight="1" x14ac:dyDescent="0.2">
      <c r="A923" s="3" t="s">
        <v>534</v>
      </c>
      <c r="C923" s="2">
        <v>1135.6099999999999</v>
      </c>
      <c r="E923" s="2">
        <v>438.73</v>
      </c>
      <c r="G923" s="2">
        <v>1743.29</v>
      </c>
      <c r="I923" s="2">
        <v>2000</v>
      </c>
      <c r="K923" s="2">
        <v>2000</v>
      </c>
      <c r="L923" s="9"/>
      <c r="M923" s="2">
        <v>2000</v>
      </c>
      <c r="N923" s="9"/>
      <c r="O923" s="2">
        <v>0</v>
      </c>
      <c r="P923" s="9"/>
      <c r="Q923" s="2">
        <f t="shared" si="35"/>
        <v>2000</v>
      </c>
      <c r="T923" s="11"/>
    </row>
    <row r="924" spans="1:20" ht="11.85" hidden="1" customHeight="1" x14ac:dyDescent="0.2">
      <c r="A924" s="3" t="s">
        <v>535</v>
      </c>
      <c r="C924" s="2">
        <v>0</v>
      </c>
      <c r="E924" s="2">
        <v>0</v>
      </c>
      <c r="G924" s="2">
        <v>0</v>
      </c>
      <c r="I924" s="2">
        <v>0</v>
      </c>
      <c r="K924" s="2">
        <v>0</v>
      </c>
      <c r="L924" s="9"/>
      <c r="M924" s="2">
        <v>0</v>
      </c>
      <c r="N924" s="9"/>
      <c r="O924" s="2">
        <v>0</v>
      </c>
      <c r="P924" s="9"/>
      <c r="Q924" s="2">
        <f t="shared" si="35"/>
        <v>0</v>
      </c>
      <c r="T924" s="11"/>
    </row>
    <row r="925" spans="1:20" ht="11.85" customHeight="1" x14ac:dyDescent="0.2">
      <c r="A925" s="3" t="s">
        <v>536</v>
      </c>
      <c r="C925" s="2">
        <v>0</v>
      </c>
      <c r="E925" s="2">
        <v>59.05</v>
      </c>
      <c r="G925" s="2">
        <v>0</v>
      </c>
      <c r="I925" s="2">
        <v>0</v>
      </c>
      <c r="K925" s="2">
        <v>0</v>
      </c>
      <c r="L925" s="9"/>
      <c r="M925" s="2">
        <v>0</v>
      </c>
      <c r="N925" s="9"/>
      <c r="O925" s="2">
        <v>0</v>
      </c>
      <c r="P925" s="9"/>
      <c r="Q925" s="2">
        <f t="shared" si="35"/>
        <v>0</v>
      </c>
      <c r="T925" s="11"/>
    </row>
    <row r="926" spans="1:20" ht="11.85" customHeight="1" x14ac:dyDescent="0.2">
      <c r="A926" s="3" t="s">
        <v>537</v>
      </c>
      <c r="C926" s="2">
        <v>0</v>
      </c>
      <c r="E926" s="2">
        <v>0</v>
      </c>
      <c r="G926" s="2">
        <v>0</v>
      </c>
      <c r="I926" s="2">
        <v>0</v>
      </c>
      <c r="K926" s="2">
        <v>0</v>
      </c>
      <c r="L926" s="9"/>
      <c r="M926" s="2">
        <v>1500</v>
      </c>
      <c r="N926" s="9"/>
      <c r="O926" s="2">
        <v>0</v>
      </c>
      <c r="P926" s="9"/>
      <c r="Q926" s="2">
        <f t="shared" si="35"/>
        <v>1500</v>
      </c>
      <c r="T926" s="11"/>
    </row>
    <row r="927" spans="1:20" ht="11.85" customHeight="1" x14ac:dyDescent="0.2">
      <c r="A927" s="3" t="s">
        <v>538</v>
      </c>
      <c r="C927" s="2">
        <v>1705.81</v>
      </c>
      <c r="E927" s="2">
        <v>126.49</v>
      </c>
      <c r="G927" s="2">
        <v>6026.83</v>
      </c>
      <c r="I927" s="2">
        <v>2200</v>
      </c>
      <c r="K927" s="2">
        <v>2200</v>
      </c>
      <c r="L927" s="9"/>
      <c r="M927" s="2">
        <v>2200</v>
      </c>
      <c r="N927" s="9"/>
      <c r="O927" s="2">
        <v>0</v>
      </c>
      <c r="P927" s="9"/>
      <c r="Q927" s="2">
        <f t="shared" si="35"/>
        <v>2200</v>
      </c>
      <c r="T927" s="11"/>
    </row>
    <row r="928" spans="1:20" ht="11.85" customHeight="1" x14ac:dyDescent="0.2">
      <c r="A928" s="3" t="s">
        <v>539</v>
      </c>
      <c r="C928" s="2">
        <v>561.27</v>
      </c>
      <c r="E928" s="2">
        <v>570.71</v>
      </c>
      <c r="G928" s="2">
        <v>622.58000000000004</v>
      </c>
      <c r="I928" s="2">
        <v>700</v>
      </c>
      <c r="K928" s="2">
        <v>700</v>
      </c>
      <c r="L928" s="9"/>
      <c r="M928" s="2">
        <v>700</v>
      </c>
      <c r="N928" s="9"/>
      <c r="O928" s="2">
        <v>0</v>
      </c>
      <c r="P928" s="9"/>
      <c r="Q928" s="2">
        <f t="shared" si="35"/>
        <v>700</v>
      </c>
      <c r="T928" s="11"/>
    </row>
    <row r="929" spans="1:21" ht="11.85" customHeight="1" x14ac:dyDescent="0.2">
      <c r="A929" s="3" t="s">
        <v>540</v>
      </c>
      <c r="C929" s="2">
        <v>1476.36</v>
      </c>
      <c r="E929" s="2">
        <v>609.05999999999995</v>
      </c>
      <c r="G929" s="2">
        <v>1096.5</v>
      </c>
      <c r="I929" s="2">
        <v>1800</v>
      </c>
      <c r="K929" s="2">
        <v>1800</v>
      </c>
      <c r="L929" s="9"/>
      <c r="M929" s="2">
        <v>1800</v>
      </c>
      <c r="N929" s="9"/>
      <c r="O929" s="2">
        <v>0</v>
      </c>
      <c r="P929" s="9"/>
      <c r="Q929" s="2">
        <f t="shared" si="35"/>
        <v>1800</v>
      </c>
      <c r="T929" s="11"/>
    </row>
    <row r="930" spans="1:21" ht="11.85" hidden="1" customHeight="1" x14ac:dyDescent="0.2">
      <c r="A930" s="3" t="s">
        <v>541</v>
      </c>
      <c r="C930" s="2">
        <v>0</v>
      </c>
      <c r="E930" s="2">
        <v>0</v>
      </c>
      <c r="G930" s="2">
        <v>0</v>
      </c>
      <c r="I930" s="2">
        <v>0</v>
      </c>
      <c r="K930" s="2">
        <v>0</v>
      </c>
      <c r="L930" s="9"/>
      <c r="M930" s="2">
        <v>0</v>
      </c>
      <c r="N930" s="9"/>
      <c r="O930" s="2">
        <v>0</v>
      </c>
      <c r="P930" s="9"/>
      <c r="Q930" s="2">
        <f t="shared" si="35"/>
        <v>0</v>
      </c>
      <c r="T930" s="11"/>
    </row>
    <row r="931" spans="1:21" ht="11.85" customHeight="1" x14ac:dyDescent="0.2">
      <c r="A931" s="3" t="s">
        <v>542</v>
      </c>
      <c r="C931" s="2">
        <v>6133.99</v>
      </c>
      <c r="E931" s="2">
        <v>7149.72</v>
      </c>
      <c r="G931" s="2">
        <v>15720.52</v>
      </c>
      <c r="I931" s="2">
        <v>15000</v>
      </c>
      <c r="K931" s="2">
        <v>15000</v>
      </c>
      <c r="L931" s="9"/>
      <c r="M931" s="2">
        <v>15000</v>
      </c>
      <c r="N931" s="9"/>
      <c r="O931" s="2">
        <v>0</v>
      </c>
      <c r="P931" s="9"/>
      <c r="Q931" s="2">
        <f t="shared" si="35"/>
        <v>15000</v>
      </c>
      <c r="T931" s="11"/>
    </row>
    <row r="932" spans="1:21" ht="11.85" customHeight="1" x14ac:dyDescent="0.2">
      <c r="A932" s="3" t="s">
        <v>543</v>
      </c>
      <c r="C932" s="2">
        <v>0</v>
      </c>
      <c r="E932" s="2">
        <v>476</v>
      </c>
      <c r="G932" s="2">
        <v>0</v>
      </c>
      <c r="I932" s="2">
        <v>1000</v>
      </c>
      <c r="K932" s="2">
        <v>1000</v>
      </c>
      <c r="L932" s="9"/>
      <c r="M932" s="2">
        <v>1000</v>
      </c>
      <c r="N932" s="9"/>
      <c r="O932" s="2">
        <v>0</v>
      </c>
      <c r="P932" s="9"/>
      <c r="Q932" s="2">
        <f t="shared" si="35"/>
        <v>1000</v>
      </c>
      <c r="T932" s="11"/>
    </row>
    <row r="933" spans="1:21" ht="11.85" customHeight="1" x14ac:dyDescent="0.2">
      <c r="A933" s="3" t="s">
        <v>544</v>
      </c>
      <c r="C933" s="12">
        <v>3541.35</v>
      </c>
      <c r="E933" s="12">
        <v>4726.24</v>
      </c>
      <c r="G933" s="12">
        <v>4147</v>
      </c>
      <c r="I933" s="12">
        <v>2500</v>
      </c>
      <c r="K933" s="12">
        <v>2500</v>
      </c>
      <c r="L933" s="9"/>
      <c r="M933" s="12">
        <v>2500</v>
      </c>
      <c r="N933" s="9"/>
      <c r="O933" s="12">
        <v>0</v>
      </c>
      <c r="P933" s="9"/>
      <c r="Q933" s="12">
        <f t="shared" si="35"/>
        <v>2500</v>
      </c>
      <c r="T933" s="11"/>
    </row>
    <row r="934" spans="1:21" ht="11.85" hidden="1" customHeight="1" x14ac:dyDescent="0.2">
      <c r="A934" s="3" t="s">
        <v>545</v>
      </c>
      <c r="C934" s="12">
        <v>0</v>
      </c>
      <c r="E934" s="12">
        <v>0</v>
      </c>
      <c r="G934" s="12">
        <v>0</v>
      </c>
      <c r="I934" s="12">
        <v>0</v>
      </c>
      <c r="K934" s="12">
        <v>0</v>
      </c>
      <c r="L934" s="9"/>
      <c r="M934" s="12">
        <v>0</v>
      </c>
      <c r="N934" s="9"/>
      <c r="O934" s="12">
        <v>0</v>
      </c>
      <c r="P934" s="9"/>
      <c r="Q934" s="12">
        <f t="shared" si="35"/>
        <v>0</v>
      </c>
      <c r="T934" s="11"/>
    </row>
    <row r="935" spans="1:21" ht="11.85" customHeight="1" x14ac:dyDescent="0.2">
      <c r="A935" s="3" t="s">
        <v>334</v>
      </c>
      <c r="C935" s="2">
        <f>SUM(C921:C934)</f>
        <v>18375.170000000002</v>
      </c>
      <c r="E935" s="2">
        <f>SUM(E921:E934)</f>
        <v>17446.86</v>
      </c>
      <c r="G935" s="2">
        <f>SUM(G921:G934)</f>
        <v>31194.92</v>
      </c>
      <c r="I935" s="2">
        <f>SUM(I921:I934)</f>
        <v>28500</v>
      </c>
      <c r="K935" s="2">
        <f>SUM(K921:K934)</f>
        <v>28500</v>
      </c>
      <c r="L935" s="9"/>
      <c r="M935" s="2">
        <f>SUM(M921:M934)</f>
        <v>30000</v>
      </c>
      <c r="N935" s="9"/>
      <c r="O935" s="2">
        <f>SUM(O921:O934)</f>
        <v>0</v>
      </c>
      <c r="P935" s="9"/>
      <c r="Q935" s="2">
        <f>SUM(Q921:Q934)</f>
        <v>30000</v>
      </c>
      <c r="T935" s="14"/>
      <c r="U935" s="9"/>
    </row>
    <row r="936" spans="1:21" ht="11.85" customHeight="1" x14ac:dyDescent="0.2">
      <c r="L936" s="9"/>
      <c r="N936" s="9"/>
      <c r="P936" s="9"/>
    </row>
    <row r="937" spans="1:21" ht="11.85" customHeight="1" x14ac:dyDescent="0.2">
      <c r="A937" s="3" t="s">
        <v>546</v>
      </c>
      <c r="C937" s="2">
        <v>0</v>
      </c>
      <c r="E937" s="2">
        <v>0</v>
      </c>
      <c r="G937" s="2">
        <v>0</v>
      </c>
      <c r="I937" s="2">
        <v>0</v>
      </c>
      <c r="K937" s="2">
        <v>0</v>
      </c>
      <c r="L937" s="9"/>
      <c r="M937" s="2">
        <v>0</v>
      </c>
      <c r="N937" s="9"/>
      <c r="O937" s="2">
        <v>0</v>
      </c>
      <c r="P937" s="9"/>
      <c r="Q937" s="2">
        <f>M937+O937</f>
        <v>0</v>
      </c>
      <c r="T937" s="11"/>
    </row>
    <row r="938" spans="1:21" ht="11.85" customHeight="1" x14ac:dyDescent="0.2">
      <c r="A938" s="3" t="s">
        <v>547</v>
      </c>
      <c r="C938" s="12">
        <v>0</v>
      </c>
      <c r="E938" s="12">
        <v>0</v>
      </c>
      <c r="G938" s="12">
        <v>0</v>
      </c>
      <c r="I938" s="12">
        <v>0</v>
      </c>
      <c r="K938" s="12">
        <v>0</v>
      </c>
      <c r="L938" s="9"/>
      <c r="M938" s="12">
        <v>0</v>
      </c>
      <c r="N938" s="9"/>
      <c r="O938" s="12">
        <v>0</v>
      </c>
      <c r="P938" s="9"/>
      <c r="Q938" s="12">
        <f>M938+O938</f>
        <v>0</v>
      </c>
      <c r="T938" s="11"/>
    </row>
    <row r="939" spans="1:21" ht="11.85" customHeight="1" x14ac:dyDescent="0.2">
      <c r="A939" s="3" t="s">
        <v>337</v>
      </c>
      <c r="C939" s="2">
        <f>SUM(C937:C938)</f>
        <v>0</v>
      </c>
      <c r="E939" s="2">
        <f>SUM(E937:E938)</f>
        <v>0</v>
      </c>
      <c r="G939" s="2">
        <f>SUM(G937:G938)</f>
        <v>0</v>
      </c>
      <c r="I939" s="2">
        <f>SUM(I937:I938)</f>
        <v>0</v>
      </c>
      <c r="K939" s="2">
        <f>SUM(K937:K938)</f>
        <v>0</v>
      </c>
      <c r="L939" s="9"/>
      <c r="M939" s="2">
        <f>SUM(M937:M938)</f>
        <v>0</v>
      </c>
      <c r="N939" s="9"/>
      <c r="O939" s="2">
        <f>SUM(O937:O938)</f>
        <v>0</v>
      </c>
      <c r="P939" s="9"/>
      <c r="Q939" s="2">
        <f>SUM(Q937:Q938)</f>
        <v>0</v>
      </c>
    </row>
    <row r="940" spans="1:21" ht="11.85" customHeight="1" x14ac:dyDescent="0.2">
      <c r="L940" s="9"/>
      <c r="N940" s="9"/>
      <c r="P940" s="9"/>
    </row>
    <row r="941" spans="1:21" ht="11.85" customHeight="1" x14ac:dyDescent="0.2">
      <c r="A941" s="3" t="s">
        <v>548</v>
      </c>
      <c r="C941" s="2">
        <f>C909+C918+C935+C939</f>
        <v>84890.349999999991</v>
      </c>
      <c r="E941" s="2">
        <f>E909+E918+E935+E939</f>
        <v>78977.149999999994</v>
      </c>
      <c r="G941" s="2">
        <f>G909+G918+G935+G939</f>
        <v>90032.26</v>
      </c>
      <c r="I941" s="2">
        <f>I909+I918+I935+I939</f>
        <v>105693</v>
      </c>
      <c r="K941" s="2">
        <f>K909+K918+K935+K939</f>
        <v>105693</v>
      </c>
      <c r="L941" s="9"/>
      <c r="M941" s="2">
        <f>M909+M918+M935+M939</f>
        <v>111268</v>
      </c>
      <c r="N941" s="9"/>
      <c r="O941" s="2">
        <f>O909+O918+O935+O939</f>
        <v>0</v>
      </c>
      <c r="P941" s="9"/>
      <c r="Q941" s="2">
        <f>Q909+Q918+Q935+Q939</f>
        <v>111268</v>
      </c>
      <c r="R941" s="54"/>
      <c r="T941" s="11"/>
      <c r="U941" s="9"/>
    </row>
    <row r="942" spans="1:21" ht="11.85" customHeight="1" x14ac:dyDescent="0.2">
      <c r="L942" s="9"/>
      <c r="N942" s="9"/>
      <c r="P942" s="9"/>
    </row>
    <row r="943" spans="1:21" ht="11.85" customHeight="1" x14ac:dyDescent="0.2">
      <c r="L943" s="9"/>
      <c r="N943" s="9"/>
      <c r="P943" s="9"/>
    </row>
    <row r="944" spans="1:21" ht="11.85" customHeight="1" x14ac:dyDescent="0.2">
      <c r="L944" s="9"/>
      <c r="N944" s="9"/>
      <c r="P944" s="9"/>
    </row>
    <row r="945" spans="1:17" ht="11.85" customHeight="1" x14ac:dyDescent="0.2">
      <c r="L945" s="9"/>
      <c r="N945" s="9"/>
      <c r="P945" s="9"/>
    </row>
    <row r="946" spans="1:17" ht="11.85" customHeight="1" x14ac:dyDescent="0.2">
      <c r="L946" s="9"/>
      <c r="N946" s="9"/>
      <c r="P946" s="9"/>
    </row>
    <row r="947" spans="1:17" ht="11.85" customHeight="1" x14ac:dyDescent="0.2">
      <c r="L947" s="9"/>
      <c r="N947" s="9"/>
      <c r="P947" s="9"/>
    </row>
    <row r="948" spans="1:17" ht="11.85" customHeight="1" x14ac:dyDescent="0.2">
      <c r="L948" s="9"/>
      <c r="N948" s="9"/>
      <c r="P948" s="9"/>
    </row>
    <row r="949" spans="1:17" ht="11.85" customHeight="1" x14ac:dyDescent="0.2">
      <c r="L949" s="9"/>
      <c r="N949" s="9"/>
      <c r="P949" s="9"/>
    </row>
    <row r="950" spans="1:17" ht="11.85" customHeight="1" x14ac:dyDescent="0.2">
      <c r="L950" s="9"/>
      <c r="N950" s="9"/>
      <c r="P950" s="9"/>
    </row>
    <row r="951" spans="1:17" ht="11.85" customHeight="1" x14ac:dyDescent="0.2">
      <c r="L951" s="9"/>
      <c r="N951" s="9"/>
      <c r="P951" s="9"/>
    </row>
    <row r="952" spans="1:17" ht="11.85" customHeight="1" x14ac:dyDescent="0.2">
      <c r="L952" s="9"/>
      <c r="N952" s="9"/>
      <c r="P952" s="9"/>
    </row>
    <row r="953" spans="1:17" ht="11.85" customHeight="1" x14ac:dyDescent="0.2">
      <c r="L953" s="9"/>
      <c r="N953" s="9"/>
      <c r="P953" s="9"/>
    </row>
    <row r="954" spans="1:17" ht="11.85" customHeight="1" x14ac:dyDescent="0.2">
      <c r="A954" s="1"/>
      <c r="B954" s="1"/>
      <c r="E954" s="2" t="str">
        <f>$E$1</f>
        <v>CITY OF BRADY</v>
      </c>
    </row>
    <row r="955" spans="1:17" ht="11.85" customHeight="1" x14ac:dyDescent="0.2">
      <c r="E955" s="2" t="str">
        <f>$E$2</f>
        <v>BUDGET  REPORT</v>
      </c>
    </row>
    <row r="956" spans="1:17" ht="11.85" customHeight="1" x14ac:dyDescent="0.2">
      <c r="E956" s="2" t="str">
        <f>$E$3</f>
        <v>FISCAL YEAR 2025 - 2026</v>
      </c>
    </row>
    <row r="957" spans="1:17" ht="11.85" customHeight="1" x14ac:dyDescent="0.2">
      <c r="A957" s="3" t="s">
        <v>3</v>
      </c>
    </row>
    <row r="958" spans="1:17" ht="11.85" customHeight="1" x14ac:dyDescent="0.2">
      <c r="A958" s="3" t="s">
        <v>549</v>
      </c>
    </row>
    <row r="959" spans="1:17" ht="11.85" customHeight="1" x14ac:dyDescent="0.2">
      <c r="I959" s="49" t="str">
        <f>$I$6</f>
        <v>(----- 2024-2025------)</v>
      </c>
      <c r="J959" s="49"/>
      <c r="K959" s="49"/>
      <c r="L959" s="6"/>
      <c r="M959" s="50" t="str">
        <f>$M$6</f>
        <v>2025-2026</v>
      </c>
      <c r="N959" s="50"/>
      <c r="O959" s="50"/>
      <c r="P959" s="50"/>
      <c r="Q959" s="50"/>
    </row>
    <row r="960" spans="1:17" ht="11.85" customHeight="1" x14ac:dyDescent="0.2">
      <c r="C960" s="5" t="str">
        <f>$C$7</f>
        <v>2021-2022</v>
      </c>
      <c r="D960" s="5"/>
      <c r="E960" s="5" t="str">
        <f>$E$7</f>
        <v>2022-2023</v>
      </c>
      <c r="F960" s="5"/>
      <c r="G960" s="5" t="str">
        <f>$G$7</f>
        <v>2023-2024</v>
      </c>
      <c r="H960" s="5"/>
      <c r="I960" s="5" t="s">
        <v>9</v>
      </c>
      <c r="J960" s="5"/>
      <c r="K960" s="5" t="str">
        <f>+$K$7</f>
        <v>PROJECTED</v>
      </c>
      <c r="L960" s="6"/>
      <c r="M960" s="5" t="str">
        <f>$M$7</f>
        <v>2025-2026</v>
      </c>
      <c r="N960" s="6"/>
      <c r="O960" s="5" t="str">
        <f>$O$7</f>
        <v>2025-2026</v>
      </c>
      <c r="P960" s="6"/>
      <c r="Q960" s="5" t="str">
        <f>$Q$7</f>
        <v>APPROVED</v>
      </c>
    </row>
    <row r="961" spans="1:21" ht="11.85" customHeight="1" x14ac:dyDescent="0.2">
      <c r="A961" s="7" t="s">
        <v>279</v>
      </c>
      <c r="C961" s="8" t="s">
        <v>12</v>
      </c>
      <c r="D961" s="5"/>
      <c r="E961" s="8" t="s">
        <v>12</v>
      </c>
      <c r="F961" s="5"/>
      <c r="G961" s="8" t="s">
        <v>12</v>
      </c>
      <c r="H961" s="5"/>
      <c r="I961" s="8" t="s">
        <v>13</v>
      </c>
      <c r="J961" s="5"/>
      <c r="K961" s="8" t="s">
        <v>13</v>
      </c>
      <c r="L961" s="6"/>
      <c r="M961" s="8" t="str">
        <f>$M$8</f>
        <v>BASE</v>
      </c>
      <c r="N961" s="6"/>
      <c r="O961" s="8" t="str">
        <f>$O$8</f>
        <v>SUPPLEMENTAL</v>
      </c>
      <c r="P961" s="6"/>
      <c r="Q961" s="8" t="str">
        <f>$Q$8</f>
        <v>BUDGET</v>
      </c>
    </row>
    <row r="962" spans="1:21" ht="11.85" customHeight="1" x14ac:dyDescent="0.2"/>
    <row r="963" spans="1:21" ht="11.85" customHeight="1" x14ac:dyDescent="0.2">
      <c r="A963" s="10" t="s">
        <v>280</v>
      </c>
    </row>
    <row r="964" spans="1:21" ht="11.85" customHeight="1" x14ac:dyDescent="0.2">
      <c r="A964" s="3" t="s">
        <v>550</v>
      </c>
      <c r="C964" s="2">
        <v>152089.24</v>
      </c>
      <c r="E964" s="2">
        <v>121911.62</v>
      </c>
      <c r="G964" s="2">
        <v>156665.17000000001</v>
      </c>
      <c r="I964" s="2">
        <v>175684</v>
      </c>
      <c r="K964" s="2">
        <v>175684</v>
      </c>
      <c r="L964" s="9"/>
      <c r="M964" s="2">
        <v>171531</v>
      </c>
      <c r="N964" s="9"/>
      <c r="O964" s="2">
        <v>0</v>
      </c>
      <c r="P964" s="9"/>
      <c r="Q964" s="2">
        <f t="shared" ref="Q964:Q972" si="36">M964+O964</f>
        <v>171531</v>
      </c>
      <c r="T964" s="11"/>
    </row>
    <row r="965" spans="1:21" ht="11.85" customHeight="1" x14ac:dyDescent="0.2">
      <c r="A965" s="3" t="s">
        <v>551</v>
      </c>
      <c r="C965" s="2">
        <v>649.20000000000005</v>
      </c>
      <c r="E965" s="2">
        <v>1144.3499999999999</v>
      </c>
      <c r="G965" s="2">
        <v>3852.48</v>
      </c>
      <c r="I965" s="2">
        <v>5000</v>
      </c>
      <c r="K965" s="2">
        <v>5000</v>
      </c>
      <c r="L965" s="9"/>
      <c r="M965" s="2">
        <v>5000</v>
      </c>
      <c r="N965" s="9"/>
      <c r="O965" s="2">
        <v>0</v>
      </c>
      <c r="P965" s="9"/>
      <c r="Q965" s="2">
        <f t="shared" si="36"/>
        <v>5000</v>
      </c>
      <c r="T965" s="11"/>
    </row>
    <row r="966" spans="1:21" ht="11.85" customHeight="1" x14ac:dyDescent="0.2">
      <c r="A966" s="3" t="s">
        <v>552</v>
      </c>
      <c r="C966" s="2">
        <v>2925</v>
      </c>
      <c r="E966" s="2">
        <v>525</v>
      </c>
      <c r="G966" s="2">
        <v>0</v>
      </c>
      <c r="I966" s="2">
        <v>1800</v>
      </c>
      <c r="K966" s="2">
        <v>1800</v>
      </c>
      <c r="L966" s="9"/>
      <c r="M966" s="2">
        <v>0</v>
      </c>
      <c r="N966" s="9"/>
      <c r="O966" s="2">
        <v>0</v>
      </c>
      <c r="P966" s="9"/>
      <c r="Q966" s="2">
        <f t="shared" si="36"/>
        <v>0</v>
      </c>
      <c r="T966" s="11"/>
    </row>
    <row r="967" spans="1:21" ht="11.85" hidden="1" customHeight="1" x14ac:dyDescent="0.2">
      <c r="A967" s="3" t="s">
        <v>553</v>
      </c>
      <c r="C967" s="2">
        <v>0</v>
      </c>
      <c r="E967" s="2">
        <v>0</v>
      </c>
      <c r="G967" s="2">
        <v>0</v>
      </c>
      <c r="I967" s="2">
        <v>0</v>
      </c>
      <c r="K967" s="2">
        <v>0</v>
      </c>
      <c r="L967" s="9"/>
      <c r="M967" s="2">
        <v>0</v>
      </c>
      <c r="N967" s="9"/>
      <c r="O967" s="2">
        <v>0</v>
      </c>
      <c r="P967" s="9"/>
      <c r="Q967" s="2">
        <f t="shared" si="36"/>
        <v>0</v>
      </c>
      <c r="T967" s="11"/>
    </row>
    <row r="968" spans="1:21" ht="11.85" customHeight="1" x14ac:dyDescent="0.2">
      <c r="A968" s="3" t="s">
        <v>554</v>
      </c>
      <c r="C968" s="2">
        <v>21593.1</v>
      </c>
      <c r="E968" s="2">
        <v>13673.12</v>
      </c>
      <c r="G968" s="2">
        <v>18583.68</v>
      </c>
      <c r="I968" s="2">
        <v>20283</v>
      </c>
      <c r="K968" s="2">
        <v>20283</v>
      </c>
      <c r="L968" s="9"/>
      <c r="M968" s="2">
        <v>22080</v>
      </c>
      <c r="N968" s="9"/>
      <c r="O968" s="2">
        <v>0</v>
      </c>
      <c r="P968" s="9"/>
      <c r="Q968" s="2">
        <f t="shared" si="36"/>
        <v>22080</v>
      </c>
      <c r="T968" s="11"/>
    </row>
    <row r="969" spans="1:21" ht="11.85" customHeight="1" x14ac:dyDescent="0.2">
      <c r="A969" s="3" t="s">
        <v>555</v>
      </c>
      <c r="C969" s="2">
        <v>14941.18</v>
      </c>
      <c r="E969" s="2">
        <v>11367.79</v>
      </c>
      <c r="G969" s="2">
        <v>16076.98</v>
      </c>
      <c r="I969" s="2">
        <v>15858</v>
      </c>
      <c r="K969" s="2">
        <v>15858</v>
      </c>
      <c r="L969" s="9"/>
      <c r="M969" s="2">
        <v>15053</v>
      </c>
      <c r="N969" s="9"/>
      <c r="O969" s="2">
        <v>0</v>
      </c>
      <c r="P969" s="9"/>
      <c r="Q969" s="2">
        <f t="shared" si="36"/>
        <v>15053</v>
      </c>
      <c r="T969" s="11"/>
    </row>
    <row r="970" spans="1:21" ht="11.85" customHeight="1" x14ac:dyDescent="0.2">
      <c r="A970" s="3" t="s">
        <v>556</v>
      </c>
      <c r="C970" s="2">
        <v>3149.23</v>
      </c>
      <c r="E970" s="2">
        <v>5199.53</v>
      </c>
      <c r="G970" s="2">
        <v>5684.26</v>
      </c>
      <c r="I970" s="2">
        <v>4332</v>
      </c>
      <c r="K970" s="2">
        <v>4332</v>
      </c>
      <c r="L970" s="9"/>
      <c r="M970" s="2">
        <v>4170</v>
      </c>
      <c r="N970" s="9"/>
      <c r="O970" s="2">
        <v>0</v>
      </c>
      <c r="P970" s="9"/>
      <c r="Q970" s="2">
        <f t="shared" si="36"/>
        <v>4170</v>
      </c>
      <c r="T970" s="11"/>
    </row>
    <row r="971" spans="1:21" ht="11.85" customHeight="1" x14ac:dyDescent="0.2">
      <c r="A971" s="3" t="s">
        <v>557</v>
      </c>
      <c r="C971" s="2">
        <v>18</v>
      </c>
      <c r="E971" s="2">
        <v>19.28</v>
      </c>
      <c r="G971" s="2">
        <v>234</v>
      </c>
      <c r="I971" s="2">
        <v>360</v>
      </c>
      <c r="K971" s="2">
        <v>360</v>
      </c>
      <c r="L971" s="9"/>
      <c r="M971" s="2">
        <v>288</v>
      </c>
      <c r="N971" s="9"/>
      <c r="O971" s="2">
        <v>0</v>
      </c>
      <c r="P971" s="9"/>
      <c r="Q971" s="2">
        <f t="shared" si="36"/>
        <v>288</v>
      </c>
      <c r="T971" s="11"/>
    </row>
    <row r="972" spans="1:21" ht="11.85" customHeight="1" x14ac:dyDescent="0.2">
      <c r="A972" s="3" t="s">
        <v>558</v>
      </c>
      <c r="C972" s="12">
        <v>12311.39</v>
      </c>
      <c r="E972" s="12">
        <v>9518.2199999999993</v>
      </c>
      <c r="G972" s="12">
        <v>12343.82</v>
      </c>
      <c r="I972" s="12">
        <v>14093</v>
      </c>
      <c r="K972" s="12">
        <v>14093</v>
      </c>
      <c r="L972" s="9"/>
      <c r="M972" s="12">
        <v>13769</v>
      </c>
      <c r="N972" s="9"/>
      <c r="O972" s="12">
        <v>0</v>
      </c>
      <c r="P972" s="9"/>
      <c r="Q972" s="12">
        <f t="shared" si="36"/>
        <v>13769</v>
      </c>
      <c r="T972" s="11"/>
    </row>
    <row r="973" spans="1:21" ht="11.85" customHeight="1" x14ac:dyDescent="0.2">
      <c r="A973" s="3" t="s">
        <v>291</v>
      </c>
      <c r="C973" s="2">
        <f>SUM(C964:C972)</f>
        <v>207676.34000000003</v>
      </c>
      <c r="E973" s="2">
        <f>SUM(E964:E972)</f>
        <v>163358.91</v>
      </c>
      <c r="G973" s="2">
        <f>SUM(G964:G972)</f>
        <v>213440.39000000004</v>
      </c>
      <c r="I973" s="2">
        <f>SUM(I964:I972)</f>
        <v>237410</v>
      </c>
      <c r="K973" s="2">
        <f>SUM(K964:K972)</f>
        <v>237410</v>
      </c>
      <c r="L973" s="9"/>
      <c r="M973" s="2">
        <f>SUM(M964:M972)</f>
        <v>231891</v>
      </c>
      <c r="N973" s="9"/>
      <c r="O973" s="2">
        <f>SUM(O964:O972)</f>
        <v>0</v>
      </c>
      <c r="P973" s="9"/>
      <c r="Q973" s="2">
        <f>SUM(Q964:Q972)</f>
        <v>231891</v>
      </c>
      <c r="R973" s="54"/>
      <c r="T973" s="14"/>
      <c r="U973" s="9"/>
    </row>
    <row r="974" spans="1:21" ht="11.85" customHeight="1" x14ac:dyDescent="0.2">
      <c r="L974" s="9"/>
      <c r="N974" s="9"/>
      <c r="P974" s="9"/>
    </row>
    <row r="975" spans="1:21" ht="11.85" customHeight="1" x14ac:dyDescent="0.2">
      <c r="A975" s="10" t="s">
        <v>292</v>
      </c>
      <c r="L975" s="9"/>
      <c r="N975" s="9"/>
      <c r="P975" s="9"/>
    </row>
    <row r="976" spans="1:21" ht="11.85" customHeight="1" x14ac:dyDescent="0.2">
      <c r="A976" s="3" t="s">
        <v>559</v>
      </c>
      <c r="C976" s="2">
        <v>395</v>
      </c>
      <c r="E976" s="2">
        <v>220</v>
      </c>
      <c r="G976" s="2">
        <v>445</v>
      </c>
      <c r="I976" s="2">
        <v>500</v>
      </c>
      <c r="K976" s="2">
        <v>500</v>
      </c>
      <c r="L976" s="9"/>
      <c r="M976" s="2">
        <v>500</v>
      </c>
      <c r="N976" s="9"/>
      <c r="O976" s="2">
        <v>0</v>
      </c>
      <c r="P976" s="9"/>
      <c r="Q976" s="2">
        <f t="shared" ref="Q976:Q991" si="37">M976+O976</f>
        <v>500</v>
      </c>
      <c r="T976" s="11"/>
    </row>
    <row r="977" spans="1:20" ht="11.85" customHeight="1" x14ac:dyDescent="0.2">
      <c r="A977" s="3" t="s">
        <v>560</v>
      </c>
      <c r="C977" s="2">
        <v>13363.56</v>
      </c>
      <c r="E977" s="2">
        <v>11445.65</v>
      </c>
      <c r="G977" s="2">
        <v>11001.4</v>
      </c>
      <c r="I977" s="2">
        <v>11000</v>
      </c>
      <c r="K977" s="2">
        <v>11000</v>
      </c>
      <c r="L977" s="9"/>
      <c r="M977" s="2">
        <v>11000</v>
      </c>
      <c r="N977" s="9"/>
      <c r="O977" s="2">
        <v>0</v>
      </c>
      <c r="P977" s="9"/>
      <c r="Q977" s="2">
        <f t="shared" si="37"/>
        <v>11000</v>
      </c>
      <c r="T977" s="11"/>
    </row>
    <row r="978" spans="1:20" ht="11.85" customHeight="1" x14ac:dyDescent="0.2">
      <c r="A978" s="3" t="s">
        <v>561</v>
      </c>
      <c r="C978" s="2">
        <v>0</v>
      </c>
      <c r="E978" s="2">
        <v>0</v>
      </c>
      <c r="G978" s="2">
        <v>0</v>
      </c>
      <c r="I978" s="2">
        <v>0</v>
      </c>
      <c r="K978" s="2">
        <v>0</v>
      </c>
      <c r="L978" s="9"/>
      <c r="M978" s="2">
        <v>0</v>
      </c>
      <c r="N978" s="9"/>
      <c r="O978" s="2">
        <v>0</v>
      </c>
      <c r="P978" s="9"/>
      <c r="Q978" s="2">
        <f t="shared" si="37"/>
        <v>0</v>
      </c>
      <c r="T978" s="11"/>
    </row>
    <row r="979" spans="1:20" ht="11.85" customHeight="1" x14ac:dyDescent="0.2">
      <c r="A979" s="3" t="s">
        <v>562</v>
      </c>
      <c r="C979" s="2">
        <v>0</v>
      </c>
      <c r="E979" s="2">
        <v>0</v>
      </c>
      <c r="G979" s="2">
        <v>0</v>
      </c>
      <c r="I979" s="2">
        <v>0</v>
      </c>
      <c r="K979" s="2">
        <v>0</v>
      </c>
      <c r="L979" s="9"/>
      <c r="M979" s="2">
        <v>0</v>
      </c>
      <c r="N979" s="9"/>
      <c r="O979" s="2">
        <v>0</v>
      </c>
      <c r="P979" s="9"/>
      <c r="Q979" s="2">
        <f t="shared" si="37"/>
        <v>0</v>
      </c>
      <c r="T979" s="11"/>
    </row>
    <row r="980" spans="1:20" ht="11.85" customHeight="1" x14ac:dyDescent="0.2">
      <c r="A980" s="3" t="s">
        <v>563</v>
      </c>
      <c r="C980" s="2">
        <v>25183.73</v>
      </c>
      <c r="E980" s="2">
        <v>28768.45</v>
      </c>
      <c r="G980" s="2">
        <v>31779.42</v>
      </c>
      <c r="I980" s="2">
        <v>34000</v>
      </c>
      <c r="K980" s="2">
        <v>34000</v>
      </c>
      <c r="L980" s="9"/>
      <c r="M980" s="2">
        <v>42525</v>
      </c>
      <c r="N980" s="9"/>
      <c r="O980" s="2">
        <v>0</v>
      </c>
      <c r="P980" s="9"/>
      <c r="Q980" s="2">
        <f t="shared" si="37"/>
        <v>42525</v>
      </c>
      <c r="R980" s="56"/>
      <c r="T980" s="11"/>
    </row>
    <row r="981" spans="1:20" ht="11.85" customHeight="1" x14ac:dyDescent="0.2">
      <c r="A981" s="3" t="s">
        <v>564</v>
      </c>
      <c r="C981" s="2">
        <v>0</v>
      </c>
      <c r="E981" s="2">
        <v>0</v>
      </c>
      <c r="G981" s="2">
        <v>0</v>
      </c>
      <c r="I981" s="2">
        <v>0</v>
      </c>
      <c r="K981" s="2">
        <v>0</v>
      </c>
      <c r="L981" s="9"/>
      <c r="M981" s="2">
        <v>0</v>
      </c>
      <c r="N981" s="9"/>
      <c r="O981" s="2">
        <v>0</v>
      </c>
      <c r="P981" s="9"/>
      <c r="Q981" s="2">
        <f t="shared" si="37"/>
        <v>0</v>
      </c>
      <c r="T981" s="11"/>
    </row>
    <row r="982" spans="1:20" ht="11.85" customHeight="1" x14ac:dyDescent="0.2">
      <c r="A982" s="3" t="s">
        <v>565</v>
      </c>
      <c r="C982" s="2">
        <v>0</v>
      </c>
      <c r="E982" s="2">
        <v>0</v>
      </c>
      <c r="G982" s="2">
        <v>0</v>
      </c>
      <c r="I982" s="2">
        <v>0</v>
      </c>
      <c r="K982" s="2">
        <v>0</v>
      </c>
      <c r="L982" s="9"/>
      <c r="M982" s="2">
        <v>0</v>
      </c>
      <c r="N982" s="9"/>
      <c r="O982" s="2">
        <v>0</v>
      </c>
      <c r="P982" s="9"/>
      <c r="Q982" s="2">
        <f t="shared" si="37"/>
        <v>0</v>
      </c>
      <c r="T982" s="11"/>
    </row>
    <row r="983" spans="1:20" ht="11.85" hidden="1" customHeight="1" x14ac:dyDescent="0.2">
      <c r="A983" s="3" t="s">
        <v>566</v>
      </c>
      <c r="C983" s="2">
        <v>0</v>
      </c>
      <c r="E983" s="2">
        <v>0</v>
      </c>
      <c r="G983" s="2">
        <v>0</v>
      </c>
      <c r="I983" s="2">
        <v>0</v>
      </c>
      <c r="K983" s="2">
        <v>0</v>
      </c>
      <c r="L983" s="9"/>
      <c r="M983" s="2">
        <v>0</v>
      </c>
      <c r="N983" s="9"/>
      <c r="O983" s="2">
        <v>0</v>
      </c>
      <c r="P983" s="9"/>
      <c r="Q983" s="2">
        <f t="shared" si="37"/>
        <v>0</v>
      </c>
      <c r="T983" s="11"/>
    </row>
    <row r="984" spans="1:20" ht="11.85" customHeight="1" x14ac:dyDescent="0.2">
      <c r="A984" s="3" t="s">
        <v>567</v>
      </c>
      <c r="C984" s="2">
        <v>977.98</v>
      </c>
      <c r="E984" s="2">
        <v>814.99</v>
      </c>
      <c r="G984" s="2">
        <v>977.99</v>
      </c>
      <c r="I984" s="2">
        <v>1100</v>
      </c>
      <c r="K984" s="2">
        <v>1100</v>
      </c>
      <c r="L984" s="9"/>
      <c r="M984" s="2">
        <v>1100</v>
      </c>
      <c r="N984" s="9"/>
      <c r="O984" s="2">
        <v>0</v>
      </c>
      <c r="P984" s="9"/>
      <c r="Q984" s="2">
        <f t="shared" si="37"/>
        <v>1100</v>
      </c>
      <c r="T984" s="11"/>
    </row>
    <row r="985" spans="1:20" ht="11.85" customHeight="1" x14ac:dyDescent="0.2">
      <c r="A985" s="3" t="s">
        <v>568</v>
      </c>
      <c r="C985" s="2">
        <v>0</v>
      </c>
      <c r="E985" s="2">
        <v>0</v>
      </c>
      <c r="G985" s="2">
        <v>0</v>
      </c>
      <c r="I985" s="2">
        <v>0</v>
      </c>
      <c r="K985" s="2">
        <v>0</v>
      </c>
      <c r="L985" s="9"/>
      <c r="M985" s="2">
        <v>0</v>
      </c>
      <c r="N985" s="9"/>
      <c r="O985" s="2">
        <v>0</v>
      </c>
      <c r="P985" s="9"/>
      <c r="Q985" s="2">
        <f t="shared" si="37"/>
        <v>0</v>
      </c>
      <c r="T985" s="11"/>
    </row>
    <row r="986" spans="1:20" ht="11.85" customHeight="1" x14ac:dyDescent="0.2">
      <c r="A986" s="3" t="s">
        <v>569</v>
      </c>
      <c r="C986" s="2">
        <v>0</v>
      </c>
      <c r="E986" s="2">
        <v>0</v>
      </c>
      <c r="G986" s="2">
        <v>0</v>
      </c>
      <c r="I986" s="2">
        <v>0</v>
      </c>
      <c r="K986" s="2">
        <v>0</v>
      </c>
      <c r="L986" s="9"/>
      <c r="M986" s="2">
        <v>0</v>
      </c>
      <c r="N986" s="9"/>
      <c r="O986" s="2">
        <v>0</v>
      </c>
      <c r="P986" s="9"/>
      <c r="Q986" s="2">
        <f t="shared" si="37"/>
        <v>0</v>
      </c>
      <c r="T986" s="11"/>
    </row>
    <row r="987" spans="1:20" ht="11.85" customHeight="1" x14ac:dyDescent="0.2">
      <c r="A987" s="3" t="s">
        <v>570</v>
      </c>
      <c r="C987" s="2">
        <v>24000</v>
      </c>
      <c r="E987" s="2">
        <v>24000</v>
      </c>
      <c r="G987" s="2">
        <v>21735</v>
      </c>
      <c r="I987" s="2">
        <v>24000</v>
      </c>
      <c r="K987" s="2">
        <v>24000</v>
      </c>
      <c r="L987" s="9"/>
      <c r="M987" s="2">
        <v>24000</v>
      </c>
      <c r="N987" s="9"/>
      <c r="O987" s="2">
        <v>0</v>
      </c>
      <c r="P987" s="9"/>
      <c r="Q987" s="2">
        <f>M987+O987</f>
        <v>24000</v>
      </c>
      <c r="T987" s="11"/>
    </row>
    <row r="988" spans="1:20" ht="11.85" customHeight="1" x14ac:dyDescent="0.2">
      <c r="A988" s="3" t="s">
        <v>571</v>
      </c>
      <c r="C988" s="2">
        <v>4752</v>
      </c>
      <c r="E988" s="2">
        <v>4752</v>
      </c>
      <c r="G988" s="2">
        <v>6588</v>
      </c>
      <c r="I988" s="2">
        <v>5000</v>
      </c>
      <c r="K988" s="2">
        <v>5000</v>
      </c>
      <c r="L988" s="9"/>
      <c r="M988" s="2">
        <v>5000</v>
      </c>
      <c r="N988" s="9"/>
      <c r="O988" s="2">
        <v>0</v>
      </c>
      <c r="P988" s="9"/>
      <c r="Q988" s="2">
        <f t="shared" si="37"/>
        <v>5000</v>
      </c>
      <c r="T988" s="11"/>
    </row>
    <row r="989" spans="1:20" ht="11.85" customHeight="1" x14ac:dyDescent="0.2">
      <c r="A989" s="3" t="s">
        <v>572</v>
      </c>
      <c r="C989" s="2">
        <v>2607.0500000000002</v>
      </c>
      <c r="E989" s="2">
        <v>2432.8000000000002</v>
      </c>
      <c r="G989" s="2">
        <v>5775.1</v>
      </c>
      <c r="I989" s="2">
        <v>3550</v>
      </c>
      <c r="K989" s="2">
        <f>3550+1200</f>
        <v>4750</v>
      </c>
      <c r="L989" s="9"/>
      <c r="M989" s="2">
        <v>5800</v>
      </c>
      <c r="N989" s="9"/>
      <c r="O989" s="2">
        <v>0</v>
      </c>
      <c r="P989" s="9"/>
      <c r="Q989" s="2">
        <f t="shared" si="37"/>
        <v>5800</v>
      </c>
      <c r="T989" s="11"/>
    </row>
    <row r="990" spans="1:20" ht="11.85" customHeight="1" x14ac:dyDescent="0.2">
      <c r="A990" s="3" t="s">
        <v>573</v>
      </c>
      <c r="C990" s="2">
        <v>0</v>
      </c>
      <c r="E990" s="2">
        <v>3557.1</v>
      </c>
      <c r="G990" s="2">
        <v>2104.19</v>
      </c>
      <c r="I990" s="2">
        <v>0</v>
      </c>
      <c r="K990" s="2">
        <v>0</v>
      </c>
      <c r="L990" s="9"/>
      <c r="M990" s="2">
        <v>0</v>
      </c>
      <c r="N990" s="9"/>
      <c r="O990" s="2">
        <v>0</v>
      </c>
      <c r="P990" s="9"/>
      <c r="Q990" s="2">
        <f t="shared" si="37"/>
        <v>0</v>
      </c>
      <c r="T990" s="11"/>
    </row>
    <row r="991" spans="1:20" ht="11.85" customHeight="1" x14ac:dyDescent="0.2">
      <c r="A991" s="3" t="s">
        <v>574</v>
      </c>
      <c r="C991" s="12">
        <v>0</v>
      </c>
      <c r="E991" s="12">
        <v>0</v>
      </c>
      <c r="G991" s="12">
        <v>0</v>
      </c>
      <c r="I991" s="12">
        <v>900</v>
      </c>
      <c r="K991" s="12">
        <v>900</v>
      </c>
      <c r="L991" s="9"/>
      <c r="M991" s="12">
        <v>900</v>
      </c>
      <c r="N991" s="9"/>
      <c r="O991" s="12">
        <v>0</v>
      </c>
      <c r="P991" s="9"/>
      <c r="Q991" s="12">
        <f t="shared" si="37"/>
        <v>900</v>
      </c>
      <c r="T991" s="11"/>
    </row>
    <row r="992" spans="1:20" ht="11.85" customHeight="1" x14ac:dyDescent="0.2">
      <c r="A992" s="3" t="s">
        <v>310</v>
      </c>
      <c r="C992" s="2">
        <f>SUM(C976:C991)</f>
        <v>71279.320000000007</v>
      </c>
      <c r="E992" s="2">
        <f>SUM(E976:E991)</f>
        <v>75990.990000000005</v>
      </c>
      <c r="G992" s="2">
        <f>SUM(G976:G991)</f>
        <v>80406.100000000006</v>
      </c>
      <c r="I992" s="2">
        <f>SUM(I976:I991)</f>
        <v>80050</v>
      </c>
      <c r="K992" s="2">
        <f>SUM(K976:K991)</f>
        <v>81250</v>
      </c>
      <c r="L992" s="9"/>
      <c r="M992" s="2">
        <f>SUM(M976:M991)</f>
        <v>90825</v>
      </c>
      <c r="N992" s="9"/>
      <c r="O992" s="2">
        <f>SUM(O976:O991)</f>
        <v>0</v>
      </c>
      <c r="P992" s="9"/>
      <c r="Q992" s="2">
        <f>SUM(Q976:Q991)</f>
        <v>90825</v>
      </c>
    </row>
    <row r="993" spans="1:21" ht="11.85" customHeight="1" x14ac:dyDescent="0.2"/>
    <row r="994" spans="1:21" ht="11.85" customHeight="1" x14ac:dyDescent="0.2">
      <c r="A994" s="10" t="s">
        <v>311</v>
      </c>
    </row>
    <row r="995" spans="1:21" ht="11.85" customHeight="1" x14ac:dyDescent="0.2">
      <c r="A995" s="3" t="s">
        <v>575</v>
      </c>
      <c r="C995" s="2">
        <v>595.1</v>
      </c>
      <c r="E995" s="2">
        <v>4341.9399999999996</v>
      </c>
      <c r="G995" s="2">
        <v>1066.21</v>
      </c>
      <c r="I995" s="2">
        <v>1500</v>
      </c>
      <c r="K995" s="2">
        <v>1500</v>
      </c>
      <c r="L995" s="9"/>
      <c r="M995" s="2">
        <v>1500</v>
      </c>
      <c r="N995" s="9"/>
      <c r="O995" s="2">
        <v>0</v>
      </c>
      <c r="P995" s="9"/>
      <c r="Q995" s="2">
        <f t="shared" ref="Q995:Q1011" si="38">M995+O995</f>
        <v>1500</v>
      </c>
      <c r="T995" s="11"/>
    </row>
    <row r="996" spans="1:21" ht="11.85" customHeight="1" x14ac:dyDescent="0.2">
      <c r="A996" s="3" t="s">
        <v>576</v>
      </c>
      <c r="C996" s="2">
        <v>6613.05</v>
      </c>
      <c r="E996" s="2">
        <v>2941.42</v>
      </c>
      <c r="G996" s="2">
        <v>4192.47</v>
      </c>
      <c r="I996" s="2">
        <v>8900</v>
      </c>
      <c r="K996" s="2">
        <v>6900</v>
      </c>
      <c r="L996" s="9"/>
      <c r="M996" s="2">
        <v>8900</v>
      </c>
      <c r="N996" s="9"/>
      <c r="O996" s="2">
        <v>0</v>
      </c>
      <c r="P996" s="9"/>
      <c r="Q996" s="2">
        <f t="shared" si="38"/>
        <v>8900</v>
      </c>
      <c r="T996" s="11"/>
    </row>
    <row r="997" spans="1:21" ht="11.85" customHeight="1" x14ac:dyDescent="0.2">
      <c r="A997" s="3" t="s">
        <v>577</v>
      </c>
      <c r="C997" s="2">
        <v>3216.03</v>
      </c>
      <c r="E997" s="2">
        <v>4341.03</v>
      </c>
      <c r="G997" s="2">
        <v>5738.71</v>
      </c>
      <c r="I997" s="2">
        <v>5550</v>
      </c>
      <c r="K997" s="2">
        <v>5550</v>
      </c>
      <c r="L997" s="9"/>
      <c r="M997" s="2">
        <v>5550</v>
      </c>
      <c r="N997" s="9"/>
      <c r="O997" s="2">
        <v>0</v>
      </c>
      <c r="P997" s="9"/>
      <c r="Q997" s="2">
        <f t="shared" si="38"/>
        <v>5550</v>
      </c>
      <c r="S997" s="18"/>
      <c r="T997" s="11"/>
      <c r="U997" s="2"/>
    </row>
    <row r="998" spans="1:21" ht="11.85" customHeight="1" x14ac:dyDescent="0.2">
      <c r="A998" s="3" t="s">
        <v>578</v>
      </c>
      <c r="C998" s="2">
        <v>19340.849999999999</v>
      </c>
      <c r="E998" s="2">
        <v>7299.68</v>
      </c>
      <c r="G998" s="2">
        <v>7085.13</v>
      </c>
      <c r="I998" s="2">
        <v>15000</v>
      </c>
      <c r="K998" s="2">
        <v>15000</v>
      </c>
      <c r="L998" s="9"/>
      <c r="M998" s="2">
        <v>10000</v>
      </c>
      <c r="N998" s="9"/>
      <c r="O998" s="2">
        <v>0</v>
      </c>
      <c r="P998" s="9"/>
      <c r="Q998" s="2">
        <f t="shared" si="38"/>
        <v>10000</v>
      </c>
      <c r="T998" s="11"/>
    </row>
    <row r="999" spans="1:21" ht="11.85" customHeight="1" x14ac:dyDescent="0.2">
      <c r="A999" s="3" t="s">
        <v>579</v>
      </c>
      <c r="C999" s="2">
        <v>4769.0200000000004</v>
      </c>
      <c r="E999" s="2">
        <v>5366.28</v>
      </c>
      <c r="G999" s="2">
        <v>14873.06</v>
      </c>
      <c r="I999" s="2">
        <v>10000</v>
      </c>
      <c r="K999" s="2">
        <v>10000</v>
      </c>
      <c r="L999" s="9"/>
      <c r="M999" s="2">
        <v>10000</v>
      </c>
      <c r="N999" s="9"/>
      <c r="O999" s="2">
        <v>0</v>
      </c>
      <c r="P999" s="9"/>
      <c r="Q999" s="2">
        <f t="shared" si="38"/>
        <v>10000</v>
      </c>
      <c r="T999" s="11"/>
    </row>
    <row r="1000" spans="1:21" ht="11.85" customHeight="1" x14ac:dyDescent="0.2">
      <c r="A1000" s="3" t="s">
        <v>580</v>
      </c>
      <c r="C1000" s="2">
        <v>93.03</v>
      </c>
      <c r="E1000" s="2">
        <v>0</v>
      </c>
      <c r="G1000" s="2">
        <v>8.99</v>
      </c>
      <c r="I1000" s="2">
        <v>5000</v>
      </c>
      <c r="K1000" s="2">
        <f>2000-1200</f>
        <v>800</v>
      </c>
      <c r="L1000" s="9"/>
      <c r="M1000" s="2">
        <v>2000</v>
      </c>
      <c r="N1000" s="9"/>
      <c r="O1000" s="2">
        <v>0</v>
      </c>
      <c r="P1000" s="9"/>
      <c r="Q1000" s="2">
        <f t="shared" si="38"/>
        <v>2000</v>
      </c>
      <c r="T1000" s="11"/>
    </row>
    <row r="1001" spans="1:21" ht="11.85" customHeight="1" x14ac:dyDescent="0.2">
      <c r="A1001" s="3" t="s">
        <v>581</v>
      </c>
      <c r="C1001" s="2">
        <v>5576.49</v>
      </c>
      <c r="E1001" s="2">
        <v>5437.15</v>
      </c>
      <c r="G1001" s="2">
        <v>2268.12</v>
      </c>
      <c r="I1001" s="2">
        <v>4900</v>
      </c>
      <c r="K1001" s="2">
        <v>4900</v>
      </c>
      <c r="L1001" s="9"/>
      <c r="M1001" s="2">
        <v>4900</v>
      </c>
      <c r="N1001" s="9"/>
      <c r="O1001" s="2">
        <v>0</v>
      </c>
      <c r="P1001" s="9"/>
      <c r="Q1001" s="2">
        <f t="shared" si="38"/>
        <v>4900</v>
      </c>
      <c r="T1001" s="11"/>
    </row>
    <row r="1002" spans="1:21" ht="11.85" customHeight="1" x14ac:dyDescent="0.2">
      <c r="A1002" s="3" t="s">
        <v>582</v>
      </c>
      <c r="C1002" s="2">
        <v>1266.8699999999999</v>
      </c>
      <c r="E1002" s="2">
        <v>898.23</v>
      </c>
      <c r="G1002" s="2">
        <v>189.88</v>
      </c>
      <c r="I1002" s="2">
        <v>1500</v>
      </c>
      <c r="K1002" s="2">
        <v>1500</v>
      </c>
      <c r="L1002" s="9"/>
      <c r="M1002" s="2">
        <v>1500</v>
      </c>
      <c r="N1002" s="9"/>
      <c r="O1002" s="2">
        <v>0</v>
      </c>
      <c r="P1002" s="9"/>
      <c r="Q1002" s="2">
        <f t="shared" si="38"/>
        <v>1500</v>
      </c>
      <c r="T1002" s="11"/>
    </row>
    <row r="1003" spans="1:21" ht="11.85" customHeight="1" x14ac:dyDescent="0.2">
      <c r="A1003" s="3" t="s">
        <v>583</v>
      </c>
      <c r="C1003" s="2">
        <v>2163.14</v>
      </c>
      <c r="E1003" s="2">
        <v>1745.54</v>
      </c>
      <c r="G1003" s="2">
        <v>2798.33</v>
      </c>
      <c r="I1003" s="2">
        <v>6000</v>
      </c>
      <c r="K1003" s="2">
        <v>5000</v>
      </c>
      <c r="L1003" s="9"/>
      <c r="M1003" s="2">
        <v>5000</v>
      </c>
      <c r="N1003" s="9"/>
      <c r="O1003" s="2">
        <v>0</v>
      </c>
      <c r="P1003" s="9"/>
      <c r="Q1003" s="2">
        <f t="shared" si="38"/>
        <v>5000</v>
      </c>
      <c r="T1003" s="11"/>
    </row>
    <row r="1004" spans="1:21" ht="11.85" hidden="1" customHeight="1" x14ac:dyDescent="0.2">
      <c r="A1004" s="3" t="s">
        <v>584</v>
      </c>
      <c r="C1004" s="2">
        <v>0</v>
      </c>
      <c r="E1004" s="2">
        <v>0</v>
      </c>
      <c r="G1004" s="2">
        <v>0</v>
      </c>
      <c r="I1004" s="2">
        <v>0</v>
      </c>
      <c r="K1004" s="2">
        <v>0</v>
      </c>
      <c r="L1004" s="9"/>
      <c r="M1004" s="2">
        <v>0</v>
      </c>
      <c r="N1004" s="9"/>
      <c r="O1004" s="2">
        <v>0</v>
      </c>
      <c r="P1004" s="9"/>
      <c r="Q1004" s="2">
        <f t="shared" si="38"/>
        <v>0</v>
      </c>
      <c r="T1004" s="11"/>
    </row>
    <row r="1005" spans="1:21" ht="11.85" customHeight="1" x14ac:dyDescent="0.2">
      <c r="A1005" s="3" t="s">
        <v>585</v>
      </c>
      <c r="C1005" s="2">
        <v>0</v>
      </c>
      <c r="E1005" s="2">
        <v>0</v>
      </c>
      <c r="G1005" s="2">
        <v>0</v>
      </c>
      <c r="I1005" s="2">
        <v>0</v>
      </c>
      <c r="K1005" s="2">
        <v>0</v>
      </c>
      <c r="L1005" s="9"/>
      <c r="M1005" s="2">
        <v>0</v>
      </c>
      <c r="N1005" s="9"/>
      <c r="O1005" s="2">
        <v>0</v>
      </c>
      <c r="P1005" s="9"/>
      <c r="Q1005" s="2">
        <f t="shared" si="38"/>
        <v>0</v>
      </c>
      <c r="T1005" s="11"/>
    </row>
    <row r="1006" spans="1:21" ht="11.85" customHeight="1" x14ac:dyDescent="0.2">
      <c r="A1006" s="3" t="s">
        <v>586</v>
      </c>
      <c r="C1006" s="2">
        <v>3113.55</v>
      </c>
      <c r="E1006" s="2">
        <v>2926.81</v>
      </c>
      <c r="G1006" s="2">
        <v>1957.22</v>
      </c>
      <c r="I1006" s="2">
        <v>3000</v>
      </c>
      <c r="K1006" s="2">
        <v>3000</v>
      </c>
      <c r="L1006" s="9"/>
      <c r="M1006" s="2">
        <v>3000</v>
      </c>
      <c r="N1006" s="9"/>
      <c r="O1006" s="2">
        <v>0</v>
      </c>
      <c r="P1006" s="9"/>
      <c r="Q1006" s="2">
        <f t="shared" si="38"/>
        <v>3000</v>
      </c>
      <c r="T1006" s="11"/>
    </row>
    <row r="1007" spans="1:21" ht="11.85" customHeight="1" x14ac:dyDescent="0.2">
      <c r="A1007" s="3" t="s">
        <v>587</v>
      </c>
      <c r="C1007" s="2">
        <v>0</v>
      </c>
      <c r="E1007" s="2">
        <v>0</v>
      </c>
      <c r="G1007" s="2">
        <v>0</v>
      </c>
      <c r="I1007" s="2">
        <v>1000</v>
      </c>
      <c r="K1007" s="2">
        <v>1000</v>
      </c>
      <c r="L1007" s="9"/>
      <c r="M1007" s="2">
        <v>1000</v>
      </c>
      <c r="N1007" s="9"/>
      <c r="O1007" s="2">
        <v>0</v>
      </c>
      <c r="P1007" s="9"/>
      <c r="Q1007" s="2">
        <f t="shared" si="38"/>
        <v>1000</v>
      </c>
      <c r="T1007" s="11"/>
    </row>
    <row r="1008" spans="1:21" ht="11.85" hidden="1" customHeight="1" x14ac:dyDescent="0.2">
      <c r="A1008" s="3" t="s">
        <v>588</v>
      </c>
      <c r="C1008" s="2">
        <v>0</v>
      </c>
      <c r="E1008" s="2">
        <v>0</v>
      </c>
      <c r="G1008" s="2">
        <v>0</v>
      </c>
      <c r="I1008" s="2">
        <v>0</v>
      </c>
      <c r="K1008" s="2">
        <v>0</v>
      </c>
      <c r="L1008" s="9"/>
      <c r="M1008" s="2">
        <v>0</v>
      </c>
      <c r="N1008" s="9"/>
      <c r="O1008" s="2">
        <v>0</v>
      </c>
      <c r="P1008" s="9"/>
      <c r="Q1008" s="2">
        <f t="shared" si="38"/>
        <v>0</v>
      </c>
      <c r="T1008" s="11"/>
    </row>
    <row r="1009" spans="1:22" ht="11.85" customHeight="1" x14ac:dyDescent="0.2">
      <c r="A1009" s="3" t="s">
        <v>589</v>
      </c>
      <c r="C1009" s="2">
        <v>0</v>
      </c>
      <c r="E1009" s="2">
        <v>0</v>
      </c>
      <c r="G1009" s="2">
        <v>0</v>
      </c>
      <c r="I1009" s="2">
        <v>0</v>
      </c>
      <c r="K1009" s="2">
        <v>0</v>
      </c>
      <c r="L1009" s="9"/>
      <c r="M1009" s="2">
        <v>0</v>
      </c>
      <c r="N1009" s="9"/>
      <c r="O1009" s="2">
        <v>0</v>
      </c>
      <c r="P1009" s="9"/>
      <c r="Q1009" s="2">
        <f t="shared" si="38"/>
        <v>0</v>
      </c>
      <c r="T1009" s="11"/>
    </row>
    <row r="1010" spans="1:22" ht="11.85" customHeight="1" x14ac:dyDescent="0.2">
      <c r="A1010" s="3" t="s">
        <v>590</v>
      </c>
      <c r="C1010" s="2">
        <v>11263.97</v>
      </c>
      <c r="E1010" s="2">
        <v>16288.12</v>
      </c>
      <c r="G1010" s="2">
        <v>18454.599999999999</v>
      </c>
      <c r="I1010" s="2">
        <v>15000</v>
      </c>
      <c r="K1010" s="2">
        <v>15000</v>
      </c>
      <c r="L1010" s="9"/>
      <c r="M1010" s="2">
        <v>15000</v>
      </c>
      <c r="N1010" s="9"/>
      <c r="O1010" s="2">
        <v>0</v>
      </c>
      <c r="P1010" s="9"/>
      <c r="Q1010" s="2">
        <f t="shared" si="38"/>
        <v>15000</v>
      </c>
      <c r="S1010" s="18"/>
      <c r="T1010" s="11"/>
      <c r="U1010" s="2"/>
    </row>
    <row r="1011" spans="1:22" ht="11.85" customHeight="1" x14ac:dyDescent="0.2">
      <c r="A1011" s="3" t="s">
        <v>591</v>
      </c>
      <c r="C1011" s="2">
        <v>2295.9</v>
      </c>
      <c r="E1011" s="2">
        <v>12</v>
      </c>
      <c r="G1011" s="2">
        <v>1811.46</v>
      </c>
      <c r="I1011" s="2">
        <v>6000</v>
      </c>
      <c r="K1011" s="2">
        <v>6000</v>
      </c>
      <c r="L1011" s="9"/>
      <c r="M1011" s="2">
        <v>6000</v>
      </c>
      <c r="N1011" s="9"/>
      <c r="O1011" s="2">
        <v>0</v>
      </c>
      <c r="P1011" s="9"/>
      <c r="Q1011" s="2">
        <f t="shared" si="38"/>
        <v>6000</v>
      </c>
      <c r="T1011" s="11"/>
    </row>
    <row r="1012" spans="1:22" ht="11.85" customHeight="1" x14ac:dyDescent="0.2"/>
    <row r="1013" spans="1:22" ht="11.85" customHeight="1" x14ac:dyDescent="0.2"/>
    <row r="1014" spans="1:22" ht="11.85" customHeight="1" x14ac:dyDescent="0.2"/>
    <row r="1015" spans="1:22" ht="11.85" customHeight="1" x14ac:dyDescent="0.2">
      <c r="V1015" s="9"/>
    </row>
    <row r="1016" spans="1:22" ht="11.85" customHeight="1" x14ac:dyDescent="0.2"/>
    <row r="1017" spans="1:22" ht="10.5" customHeight="1" x14ac:dyDescent="0.2"/>
    <row r="1018" spans="1:22" ht="11.85" customHeight="1" x14ac:dyDescent="0.2"/>
    <row r="1019" spans="1:22" ht="11.85" customHeight="1" x14ac:dyDescent="0.2">
      <c r="A1019" s="1"/>
      <c r="B1019" s="1"/>
      <c r="E1019" s="2" t="str">
        <f>$E$1</f>
        <v>CITY OF BRADY</v>
      </c>
    </row>
    <row r="1020" spans="1:22" ht="11.85" customHeight="1" x14ac:dyDescent="0.2">
      <c r="E1020" s="2" t="str">
        <f>$E$2</f>
        <v>BUDGET  REPORT</v>
      </c>
    </row>
    <row r="1021" spans="1:22" ht="11.85" customHeight="1" x14ac:dyDescent="0.2">
      <c r="E1021" s="2" t="str">
        <f>$E$3</f>
        <v>FISCAL YEAR 2025 - 2026</v>
      </c>
    </row>
    <row r="1022" spans="1:22" ht="11.85" customHeight="1" x14ac:dyDescent="0.2">
      <c r="A1022" s="3" t="s">
        <v>3</v>
      </c>
    </row>
    <row r="1023" spans="1:22" ht="11.85" customHeight="1" x14ac:dyDescent="0.2">
      <c r="A1023" s="3" t="s">
        <v>549</v>
      </c>
    </row>
    <row r="1024" spans="1:22" ht="11.85" customHeight="1" x14ac:dyDescent="0.2">
      <c r="I1024" s="49" t="str">
        <f>$I$6</f>
        <v>(----- 2024-2025------)</v>
      </c>
      <c r="J1024" s="49"/>
      <c r="K1024" s="49"/>
      <c r="L1024" s="6"/>
      <c r="M1024" s="50" t="str">
        <f>$M$6</f>
        <v>2025-2026</v>
      </c>
      <c r="N1024" s="50"/>
      <c r="O1024" s="50"/>
      <c r="P1024" s="50"/>
      <c r="Q1024" s="50"/>
    </row>
    <row r="1025" spans="1:20" ht="11.85" customHeight="1" x14ac:dyDescent="0.2">
      <c r="C1025" s="5" t="str">
        <f>$C$7</f>
        <v>2021-2022</v>
      </c>
      <c r="D1025" s="5"/>
      <c r="E1025" s="5" t="str">
        <f>$E$7</f>
        <v>2022-2023</v>
      </c>
      <c r="F1025" s="5"/>
      <c r="G1025" s="5" t="str">
        <f>$G$7</f>
        <v>2023-2024</v>
      </c>
      <c r="H1025" s="5"/>
      <c r="I1025" s="5" t="s">
        <v>9</v>
      </c>
      <c r="J1025" s="5"/>
      <c r="K1025" s="5" t="str">
        <f>+$K$7</f>
        <v>PROJECTED</v>
      </c>
      <c r="L1025" s="6"/>
      <c r="M1025" s="5" t="str">
        <f>$M$7</f>
        <v>2025-2026</v>
      </c>
      <c r="N1025" s="6"/>
      <c r="O1025" s="5" t="str">
        <f>$O$7</f>
        <v>2025-2026</v>
      </c>
      <c r="P1025" s="6"/>
      <c r="Q1025" s="5" t="str">
        <f>$Q$7</f>
        <v>APPROVED</v>
      </c>
    </row>
    <row r="1026" spans="1:20" ht="11.85" customHeight="1" x14ac:dyDescent="0.2">
      <c r="A1026" s="7" t="s">
        <v>279</v>
      </c>
      <c r="C1026" s="8" t="s">
        <v>12</v>
      </c>
      <c r="D1026" s="5"/>
      <c r="E1026" s="8" t="s">
        <v>12</v>
      </c>
      <c r="F1026" s="5"/>
      <c r="G1026" s="8" t="s">
        <v>12</v>
      </c>
      <c r="H1026" s="5"/>
      <c r="I1026" s="8" t="s">
        <v>13</v>
      </c>
      <c r="J1026" s="5"/>
      <c r="K1026" s="8" t="s">
        <v>13</v>
      </c>
      <c r="L1026" s="6"/>
      <c r="M1026" s="8" t="str">
        <f>$M$8</f>
        <v>BASE</v>
      </c>
      <c r="N1026" s="6"/>
      <c r="O1026" s="8" t="str">
        <f>$O$8</f>
        <v>SUPPLEMENTAL</v>
      </c>
      <c r="P1026" s="6"/>
      <c r="Q1026" s="8" t="str">
        <f>$Q$8</f>
        <v>BUDGET</v>
      </c>
    </row>
    <row r="1027" spans="1:20" ht="11.85" customHeight="1" x14ac:dyDescent="0.2"/>
    <row r="1028" spans="1:20" ht="11.85" hidden="1" customHeight="1" x14ac:dyDescent="0.2">
      <c r="A1028" s="3" t="s">
        <v>592</v>
      </c>
      <c r="C1028" s="2">
        <v>0</v>
      </c>
      <c r="E1028" s="2">
        <v>0</v>
      </c>
      <c r="G1028" s="2">
        <v>0</v>
      </c>
      <c r="I1028" s="2">
        <v>0</v>
      </c>
      <c r="K1028" s="2">
        <v>0</v>
      </c>
      <c r="L1028" s="9"/>
      <c r="M1028" s="2">
        <v>0</v>
      </c>
      <c r="N1028" s="9"/>
      <c r="O1028" s="2">
        <v>0</v>
      </c>
      <c r="P1028" s="9"/>
      <c r="Q1028" s="2">
        <f>M1028+O1028</f>
        <v>0</v>
      </c>
      <c r="T1028" s="11"/>
    </row>
    <row r="1029" spans="1:20" ht="11.85" customHeight="1" x14ac:dyDescent="0.2">
      <c r="A1029" s="3" t="s">
        <v>593</v>
      </c>
      <c r="C1029" s="2">
        <v>7408.21</v>
      </c>
      <c r="E1029" s="2">
        <v>8022.39</v>
      </c>
      <c r="G1029" s="2">
        <v>7212.36</v>
      </c>
      <c r="I1029" s="2">
        <v>7300</v>
      </c>
      <c r="K1029" s="2">
        <v>7300</v>
      </c>
      <c r="L1029" s="9"/>
      <c r="M1029" s="2">
        <v>6000</v>
      </c>
      <c r="N1029" s="9"/>
      <c r="O1029" s="2">
        <v>0</v>
      </c>
      <c r="P1029" s="9"/>
      <c r="Q1029" s="2">
        <f>M1029+O1029</f>
        <v>6000</v>
      </c>
      <c r="T1029" s="11"/>
    </row>
    <row r="1030" spans="1:20" ht="11.85" customHeight="1" x14ac:dyDescent="0.2">
      <c r="A1030" s="3" t="s">
        <v>594</v>
      </c>
      <c r="C1030" s="12">
        <v>38668.28</v>
      </c>
      <c r="E1030" s="12">
        <v>44605.2</v>
      </c>
      <c r="G1030" s="12">
        <v>48824.28</v>
      </c>
      <c r="I1030" s="12">
        <v>5800</v>
      </c>
      <c r="K1030" s="12">
        <v>58000</v>
      </c>
      <c r="L1030" s="9"/>
      <c r="M1030" s="12">
        <v>53500</v>
      </c>
      <c r="N1030" s="9"/>
      <c r="O1030" s="12">
        <v>0</v>
      </c>
      <c r="P1030" s="9"/>
      <c r="Q1030" s="12">
        <f>M1030+O1030</f>
        <v>53500</v>
      </c>
      <c r="T1030" s="11"/>
    </row>
    <row r="1031" spans="1:20" ht="11.85" customHeight="1" x14ac:dyDescent="0.2">
      <c r="A1031" s="3" t="s">
        <v>334</v>
      </c>
      <c r="C1031" s="2">
        <f>SUM(C995:C1030)</f>
        <v>106383.49</v>
      </c>
      <c r="E1031" s="2">
        <f>SUM(E995:E1030)</f>
        <v>104225.79000000001</v>
      </c>
      <c r="G1031" s="2">
        <f>SUM(G995:G1030)</f>
        <v>116480.81999999999</v>
      </c>
      <c r="I1031" s="2">
        <f>SUM(I995:I1030)</f>
        <v>96450</v>
      </c>
      <c r="K1031" s="2">
        <f>SUM(K995:K1030)</f>
        <v>141450</v>
      </c>
      <c r="L1031" s="9"/>
      <c r="M1031" s="2">
        <f>SUM(M995:M1030)</f>
        <v>133850</v>
      </c>
      <c r="N1031" s="9"/>
      <c r="O1031" s="2">
        <f>SUM(O995:O1030)</f>
        <v>0</v>
      </c>
      <c r="P1031" s="9"/>
      <c r="Q1031" s="2">
        <f>SUM(Q995:Q1030)</f>
        <v>133850</v>
      </c>
      <c r="T1031" s="14"/>
    </row>
    <row r="1032" spans="1:20" ht="11.85" customHeight="1" x14ac:dyDescent="0.2">
      <c r="L1032" s="9"/>
      <c r="N1032" s="9"/>
      <c r="P1032" s="9"/>
    </row>
    <row r="1033" spans="1:20" ht="11.85" customHeight="1" x14ac:dyDescent="0.2">
      <c r="A1033" s="3" t="s">
        <v>595</v>
      </c>
      <c r="C1033" s="2">
        <v>0</v>
      </c>
      <c r="E1033" s="2">
        <v>0</v>
      </c>
      <c r="G1033" s="2">
        <v>0</v>
      </c>
      <c r="I1033" s="2">
        <v>0</v>
      </c>
      <c r="K1033" s="2">
        <v>0</v>
      </c>
      <c r="L1033" s="9"/>
      <c r="M1033" s="2">
        <v>0</v>
      </c>
      <c r="N1033" s="9"/>
      <c r="O1033" s="2">
        <v>0</v>
      </c>
      <c r="P1033" s="9"/>
      <c r="Q1033" s="2">
        <f>M1033+O1033</f>
        <v>0</v>
      </c>
      <c r="T1033" s="11"/>
    </row>
    <row r="1034" spans="1:20" ht="11.85" customHeight="1" x14ac:dyDescent="0.2">
      <c r="A1034" s="3" t="s">
        <v>596</v>
      </c>
      <c r="C1034" s="12">
        <v>43901.43</v>
      </c>
      <c r="E1034" s="12">
        <v>46625.279999999999</v>
      </c>
      <c r="G1034" s="12">
        <v>79032.69</v>
      </c>
      <c r="I1034" s="12">
        <v>52000</v>
      </c>
      <c r="K1034" s="12">
        <v>52000</v>
      </c>
      <c r="L1034" s="9"/>
      <c r="M1034" s="12">
        <v>0</v>
      </c>
      <c r="N1034" s="9"/>
      <c r="O1034" s="12">
        <v>12000</v>
      </c>
      <c r="P1034" s="9"/>
      <c r="Q1034" s="12">
        <f>M1034+O1034</f>
        <v>12000</v>
      </c>
      <c r="T1034" s="11"/>
    </row>
    <row r="1035" spans="1:20" ht="11.85" customHeight="1" x14ac:dyDescent="0.2">
      <c r="A1035" s="3" t="s">
        <v>337</v>
      </c>
      <c r="C1035" s="2">
        <f>SUM(C1033:C1034)</f>
        <v>43901.43</v>
      </c>
      <c r="E1035" s="2">
        <f>SUM(E1033:E1034)</f>
        <v>46625.279999999999</v>
      </c>
      <c r="G1035" s="2">
        <f>SUM(G1033:G1034)</f>
        <v>79032.69</v>
      </c>
      <c r="I1035" s="2">
        <f>SUM(I1033:I1034)</f>
        <v>52000</v>
      </c>
      <c r="K1035" s="2">
        <f>SUM(K1033:K1034)</f>
        <v>52000</v>
      </c>
      <c r="L1035" s="9"/>
      <c r="M1035" s="2">
        <f>SUM(M1033:M1034)</f>
        <v>0</v>
      </c>
      <c r="N1035" s="9"/>
      <c r="O1035" s="2">
        <f>SUM(O1033:O1034)</f>
        <v>12000</v>
      </c>
      <c r="P1035" s="9"/>
      <c r="Q1035" s="2">
        <f>SUM(Q1033:Q1034)</f>
        <v>12000</v>
      </c>
    </row>
    <row r="1036" spans="1:20" ht="11.85" customHeight="1" x14ac:dyDescent="0.2"/>
    <row r="1037" spans="1:20" ht="11.85" customHeight="1" x14ac:dyDescent="0.2">
      <c r="A1037" s="3" t="s">
        <v>597</v>
      </c>
      <c r="C1037" s="2">
        <f>C973+C992+C1031+C1035</f>
        <v>429240.58</v>
      </c>
      <c r="E1037" s="2">
        <f>E973+E992+E1031+E1035</f>
        <v>390200.97000000009</v>
      </c>
      <c r="G1037" s="2">
        <f>G973+G992+G1031+G1035</f>
        <v>489360.00000000006</v>
      </c>
      <c r="I1037" s="2">
        <f>I973+I992+I1031+I1035</f>
        <v>465910</v>
      </c>
      <c r="K1037" s="2">
        <f>K973+K992+K1031+K1035</f>
        <v>512110</v>
      </c>
      <c r="L1037" s="9"/>
      <c r="M1037" s="2">
        <f>M973+M992+M1031+M1035</f>
        <v>456566</v>
      </c>
      <c r="N1037" s="9"/>
      <c r="O1037" s="2">
        <f>O973+O992+O1031+O1035</f>
        <v>12000</v>
      </c>
      <c r="P1037" s="9"/>
      <c r="Q1037" s="2">
        <f>Q973+Q992+Q1031+Q1035</f>
        <v>468566</v>
      </c>
      <c r="R1037" s="57"/>
      <c r="T1037" s="11"/>
    </row>
    <row r="1038" spans="1:20" ht="11.85" customHeight="1" x14ac:dyDescent="0.2">
      <c r="L1038" s="9"/>
      <c r="N1038" s="9"/>
      <c r="P1038" s="9"/>
    </row>
    <row r="1039" spans="1:20" ht="11.85" customHeight="1" x14ac:dyDescent="0.2">
      <c r="L1039" s="9"/>
      <c r="N1039" s="9"/>
      <c r="P1039" s="9"/>
    </row>
    <row r="1040" spans="1:20" ht="11.85" customHeight="1" x14ac:dyDescent="0.2">
      <c r="L1040" s="9"/>
      <c r="N1040" s="9"/>
      <c r="P1040" s="9"/>
    </row>
    <row r="1041" spans="12:16" ht="11.85" customHeight="1" x14ac:dyDescent="0.2">
      <c r="L1041" s="9"/>
      <c r="N1041" s="9"/>
      <c r="P1041" s="9"/>
    </row>
    <row r="1042" spans="12:16" ht="11.85" customHeight="1" x14ac:dyDescent="0.2">
      <c r="L1042" s="9"/>
      <c r="N1042" s="9"/>
      <c r="P1042" s="9"/>
    </row>
    <row r="1043" spans="12:16" ht="11.85" customHeight="1" x14ac:dyDescent="0.2">
      <c r="L1043" s="9"/>
      <c r="N1043" s="9"/>
      <c r="P1043" s="9"/>
    </row>
    <row r="1044" spans="12:16" ht="11.85" customHeight="1" x14ac:dyDescent="0.2">
      <c r="L1044" s="9"/>
      <c r="N1044" s="9"/>
      <c r="P1044" s="9"/>
    </row>
    <row r="1045" spans="12:16" ht="11.85" customHeight="1" x14ac:dyDescent="0.2">
      <c r="L1045" s="9"/>
      <c r="N1045" s="9"/>
      <c r="P1045" s="9"/>
    </row>
    <row r="1046" spans="12:16" ht="11.85" customHeight="1" x14ac:dyDescent="0.2"/>
    <row r="1047" spans="12:16" ht="11.85" customHeight="1" x14ac:dyDescent="0.2"/>
    <row r="1048" spans="12:16" ht="11.85" customHeight="1" x14ac:dyDescent="0.2"/>
    <row r="1049" spans="12:16" ht="11.85" customHeight="1" x14ac:dyDescent="0.2"/>
    <row r="1050" spans="12:16" ht="11.85" customHeight="1" x14ac:dyDescent="0.2"/>
    <row r="1051" spans="12:16" ht="11.85" customHeight="1" x14ac:dyDescent="0.2"/>
    <row r="1052" spans="12:16" ht="11.85" customHeight="1" x14ac:dyDescent="0.2"/>
    <row r="1053" spans="12:16" ht="11.85" customHeight="1" x14ac:dyDescent="0.2"/>
    <row r="1054" spans="12:16" ht="11.85" customHeight="1" x14ac:dyDescent="0.2"/>
    <row r="1055" spans="12:16" ht="11.85" customHeight="1" x14ac:dyDescent="0.2"/>
    <row r="1056" spans="12:16" ht="11.85" customHeight="1" x14ac:dyDescent="0.2"/>
    <row r="1057" ht="11.85" customHeight="1" x14ac:dyDescent="0.2"/>
    <row r="1058" ht="11.85" customHeight="1" x14ac:dyDescent="0.2"/>
    <row r="1059" ht="11.85" customHeight="1" x14ac:dyDescent="0.2"/>
    <row r="1060" ht="11.85" customHeight="1" x14ac:dyDescent="0.2"/>
    <row r="1061" ht="11.85" customHeight="1" x14ac:dyDescent="0.2"/>
    <row r="1062" ht="11.85" customHeight="1" x14ac:dyDescent="0.2"/>
    <row r="1063" ht="11.85" customHeight="1" x14ac:dyDescent="0.2"/>
    <row r="1064" ht="11.85" customHeight="1" x14ac:dyDescent="0.2"/>
    <row r="1065" ht="11.85" customHeight="1" x14ac:dyDescent="0.2"/>
    <row r="1066" ht="11.85" customHeight="1" x14ac:dyDescent="0.2"/>
    <row r="1067" ht="11.85" customHeight="1" x14ac:dyDescent="0.2"/>
    <row r="1068" ht="11.85" customHeight="1" x14ac:dyDescent="0.2"/>
    <row r="1069" ht="11.85" customHeight="1" x14ac:dyDescent="0.2"/>
    <row r="1070" ht="11.85" customHeight="1" x14ac:dyDescent="0.2"/>
    <row r="1071" ht="11.85" customHeight="1" x14ac:dyDescent="0.2"/>
    <row r="1072" ht="11.85" customHeight="1" x14ac:dyDescent="0.2"/>
    <row r="1073" spans="1:17" ht="11.85" customHeight="1" x14ac:dyDescent="0.2"/>
    <row r="1074" spans="1:17" ht="11.85" customHeight="1" x14ac:dyDescent="0.2"/>
    <row r="1075" spans="1:17" ht="11.85" customHeight="1" x14ac:dyDescent="0.2"/>
    <row r="1076" spans="1:17" ht="11.85" customHeight="1" x14ac:dyDescent="0.2"/>
    <row r="1077" spans="1:17" ht="11.85" customHeight="1" x14ac:dyDescent="0.2"/>
    <row r="1078" spans="1:17" ht="11.85" customHeight="1" x14ac:dyDescent="0.2"/>
    <row r="1079" spans="1:17" ht="11.85" customHeight="1" x14ac:dyDescent="0.2"/>
    <row r="1080" spans="1:17" ht="11.85" customHeight="1" x14ac:dyDescent="0.2"/>
    <row r="1081" spans="1:17" ht="11.85" customHeight="1" x14ac:dyDescent="0.2"/>
    <row r="1082" spans="1:17" ht="11.85" customHeight="1" x14ac:dyDescent="0.2">
      <c r="A1082" s="1"/>
      <c r="B1082" s="1"/>
      <c r="E1082" s="2" t="str">
        <f>$E$1</f>
        <v>CITY OF BRADY</v>
      </c>
    </row>
    <row r="1083" spans="1:17" ht="11.85" customHeight="1" x14ac:dyDescent="0.2">
      <c r="E1083" s="2" t="str">
        <f>$E$2</f>
        <v>BUDGET  REPORT</v>
      </c>
    </row>
    <row r="1084" spans="1:17" ht="11.85" customHeight="1" x14ac:dyDescent="0.2">
      <c r="E1084" s="2" t="str">
        <f>$E$3</f>
        <v>FISCAL YEAR 2025 - 2026</v>
      </c>
    </row>
    <row r="1085" spans="1:17" ht="11.85" customHeight="1" x14ac:dyDescent="0.2">
      <c r="A1085" s="3" t="s">
        <v>3</v>
      </c>
    </row>
    <row r="1086" spans="1:17" ht="11.85" customHeight="1" x14ac:dyDescent="0.2">
      <c r="A1086" s="3" t="s">
        <v>598</v>
      </c>
    </row>
    <row r="1087" spans="1:17" ht="11.85" customHeight="1" x14ac:dyDescent="0.2">
      <c r="I1087" s="49" t="str">
        <f>$I$6</f>
        <v>(----- 2024-2025------)</v>
      </c>
      <c r="J1087" s="49"/>
      <c r="K1087" s="49"/>
      <c r="L1087" s="6"/>
      <c r="M1087" s="50" t="str">
        <f>$M$6</f>
        <v>2025-2026</v>
      </c>
      <c r="N1087" s="50"/>
      <c r="O1087" s="50"/>
      <c r="P1087" s="50"/>
      <c r="Q1087" s="50"/>
    </row>
    <row r="1088" spans="1:17" ht="11.85" customHeight="1" x14ac:dyDescent="0.2">
      <c r="C1088" s="5" t="str">
        <f>$C$7</f>
        <v>2021-2022</v>
      </c>
      <c r="D1088" s="5"/>
      <c r="E1088" s="5" t="str">
        <f>$E$7</f>
        <v>2022-2023</v>
      </c>
      <c r="F1088" s="5"/>
      <c r="G1088" s="5" t="str">
        <f>$G$7</f>
        <v>2023-2024</v>
      </c>
      <c r="H1088" s="5"/>
      <c r="I1088" s="5" t="s">
        <v>9</v>
      </c>
      <c r="J1088" s="5"/>
      <c r="K1088" s="5" t="str">
        <f>+$K$7</f>
        <v>PROJECTED</v>
      </c>
      <c r="L1088" s="6"/>
      <c r="M1088" s="5" t="str">
        <f>$M$7</f>
        <v>2025-2026</v>
      </c>
      <c r="N1088" s="6"/>
      <c r="O1088" s="5" t="str">
        <f>$O$7</f>
        <v>2025-2026</v>
      </c>
      <c r="P1088" s="6"/>
      <c r="Q1088" s="5" t="str">
        <f>$Q$7</f>
        <v>APPROVED</v>
      </c>
    </row>
    <row r="1089" spans="1:33" ht="11.85" customHeight="1" x14ac:dyDescent="0.2">
      <c r="A1089" s="7" t="s">
        <v>279</v>
      </c>
      <c r="C1089" s="8" t="s">
        <v>12</v>
      </c>
      <c r="D1089" s="5"/>
      <c r="E1089" s="8" t="s">
        <v>12</v>
      </c>
      <c r="F1089" s="5"/>
      <c r="G1089" s="8" t="s">
        <v>12</v>
      </c>
      <c r="H1089" s="5"/>
      <c r="I1089" s="8" t="s">
        <v>13</v>
      </c>
      <c r="J1089" s="5"/>
      <c r="K1089" s="8" t="s">
        <v>13</v>
      </c>
      <c r="L1089" s="6"/>
      <c r="M1089" s="8" t="str">
        <f>$M$8</f>
        <v>BASE</v>
      </c>
      <c r="N1089" s="6"/>
      <c r="O1089" s="8" t="str">
        <f>$O$8</f>
        <v>SUPPLEMENTAL</v>
      </c>
      <c r="P1089" s="6"/>
      <c r="Q1089" s="8" t="str">
        <f>$Q$8</f>
        <v>BUDGET</v>
      </c>
    </row>
    <row r="1090" spans="1:33" ht="11.85" customHeight="1" x14ac:dyDescent="0.2"/>
    <row r="1091" spans="1:33" ht="11.85" customHeight="1" x14ac:dyDescent="0.2">
      <c r="A1091" s="10" t="s">
        <v>280</v>
      </c>
    </row>
    <row r="1092" spans="1:33" ht="11.85" customHeight="1" x14ac:dyDescent="0.2">
      <c r="A1092" s="3" t="s">
        <v>599</v>
      </c>
      <c r="C1092" s="2">
        <v>722351.36</v>
      </c>
      <c r="E1092" s="2">
        <v>719475.09</v>
      </c>
      <c r="G1092" s="2">
        <v>658120.06000000006</v>
      </c>
      <c r="I1092" s="2">
        <v>778102</v>
      </c>
      <c r="K1092" s="2">
        <v>778102</v>
      </c>
      <c r="L1092" s="9"/>
      <c r="M1092" s="2">
        <v>793886</v>
      </c>
      <c r="N1092" s="9"/>
      <c r="O1092" s="2">
        <v>0</v>
      </c>
      <c r="P1092" s="9"/>
      <c r="Q1092" s="2">
        <f t="shared" ref="Q1092:Q1100" si="39">M1092+O1092</f>
        <v>793886</v>
      </c>
      <c r="T1092" s="11"/>
    </row>
    <row r="1093" spans="1:33" ht="11.85" customHeight="1" x14ac:dyDescent="0.2">
      <c r="A1093" s="3" t="s">
        <v>600</v>
      </c>
      <c r="C1093" s="2">
        <v>7640.48</v>
      </c>
      <c r="E1093" s="2">
        <v>19170.77</v>
      </c>
      <c r="G1093" s="2">
        <v>25943.18</v>
      </c>
      <c r="I1093" s="2">
        <v>20000</v>
      </c>
      <c r="K1093" s="2">
        <v>28000</v>
      </c>
      <c r="L1093" s="9"/>
      <c r="M1093" s="2">
        <v>28000</v>
      </c>
      <c r="N1093" s="9"/>
      <c r="O1093" s="2">
        <v>0</v>
      </c>
      <c r="P1093" s="9"/>
      <c r="Q1093" s="2">
        <f t="shared" si="39"/>
        <v>28000</v>
      </c>
      <c r="T1093" s="11"/>
    </row>
    <row r="1094" spans="1:33" ht="11.85" customHeight="1" x14ac:dyDescent="0.2">
      <c r="A1094" s="3" t="s">
        <v>601</v>
      </c>
      <c r="C1094" s="2">
        <v>11850</v>
      </c>
      <c r="E1094" s="2">
        <v>12300</v>
      </c>
      <c r="G1094" s="2">
        <v>11225</v>
      </c>
      <c r="I1094" s="2">
        <v>15500</v>
      </c>
      <c r="K1094" s="2">
        <v>15500</v>
      </c>
      <c r="L1094" s="9"/>
      <c r="M1094" s="2">
        <v>11400</v>
      </c>
      <c r="N1094" s="9"/>
      <c r="O1094" s="2">
        <v>0</v>
      </c>
      <c r="P1094" s="9"/>
      <c r="Q1094" s="2">
        <f t="shared" si="39"/>
        <v>11400</v>
      </c>
      <c r="T1094" s="11"/>
    </row>
    <row r="1095" spans="1:33" ht="11.85" customHeight="1" x14ac:dyDescent="0.2">
      <c r="A1095" s="3" t="s">
        <v>602</v>
      </c>
      <c r="C1095" s="2">
        <v>2790</v>
      </c>
      <c r="E1095" s="2">
        <v>3550</v>
      </c>
      <c r="G1095" s="2">
        <v>10550</v>
      </c>
      <c r="I1095" s="2">
        <v>10940</v>
      </c>
      <c r="K1095" s="2">
        <v>10940</v>
      </c>
      <c r="L1095" s="9"/>
      <c r="M1095" s="2">
        <v>10940</v>
      </c>
      <c r="N1095" s="9"/>
      <c r="O1095" s="2">
        <v>0</v>
      </c>
      <c r="P1095" s="9"/>
      <c r="Q1095" s="2">
        <f t="shared" si="39"/>
        <v>10940</v>
      </c>
      <c r="T1095" s="11"/>
    </row>
    <row r="1096" spans="1:33" ht="11.85" customHeight="1" x14ac:dyDescent="0.2">
      <c r="A1096" s="3" t="s">
        <v>603</v>
      </c>
      <c r="C1096" s="2">
        <v>142577.09</v>
      </c>
      <c r="E1096" s="2">
        <v>145283.06</v>
      </c>
      <c r="G1096" s="2">
        <v>109938.5</v>
      </c>
      <c r="I1096" s="2">
        <v>141980</v>
      </c>
      <c r="K1096" s="2">
        <v>141980</v>
      </c>
      <c r="L1096" s="9"/>
      <c r="M1096" s="2">
        <v>154560</v>
      </c>
      <c r="N1096" s="9"/>
      <c r="O1096" s="2">
        <v>0</v>
      </c>
      <c r="P1096" s="9"/>
      <c r="Q1096" s="2">
        <f t="shared" si="39"/>
        <v>154560</v>
      </c>
      <c r="T1096" s="11"/>
    </row>
    <row r="1097" spans="1:33" ht="11.85" customHeight="1" x14ac:dyDescent="0.2">
      <c r="A1097" s="3" t="s">
        <v>604</v>
      </c>
      <c r="C1097" s="2">
        <v>71616.149999999994</v>
      </c>
      <c r="E1097" s="2">
        <v>73227.22</v>
      </c>
      <c r="G1097" s="2">
        <v>70302.05</v>
      </c>
      <c r="I1097" s="2">
        <v>77516</v>
      </c>
      <c r="K1097" s="2">
        <v>77516</v>
      </c>
      <c r="L1097" s="9"/>
      <c r="M1097" s="2">
        <v>77750</v>
      </c>
      <c r="N1097" s="9"/>
      <c r="O1097" s="2">
        <v>0</v>
      </c>
      <c r="P1097" s="9"/>
      <c r="Q1097" s="2">
        <f t="shared" si="39"/>
        <v>77750</v>
      </c>
      <c r="T1097" s="11"/>
    </row>
    <row r="1098" spans="1:33" ht="11.85" customHeight="1" x14ac:dyDescent="0.2">
      <c r="A1098" s="3" t="s">
        <v>605</v>
      </c>
      <c r="C1098" s="2">
        <v>18716.11</v>
      </c>
      <c r="E1098" s="2">
        <v>25672.32</v>
      </c>
      <c r="G1098" s="2">
        <v>18537.12</v>
      </c>
      <c r="I1098" s="2">
        <v>17316</v>
      </c>
      <c r="K1098" s="2">
        <v>17316</v>
      </c>
      <c r="L1098" s="9"/>
      <c r="M1098" s="2">
        <v>12995</v>
      </c>
      <c r="N1098" s="9"/>
      <c r="O1098" s="2">
        <v>0</v>
      </c>
      <c r="P1098" s="9"/>
      <c r="Q1098" s="2">
        <f t="shared" si="39"/>
        <v>12995</v>
      </c>
      <c r="T1098" s="11"/>
    </row>
    <row r="1099" spans="1:33" ht="11.85" customHeight="1" x14ac:dyDescent="0.2">
      <c r="A1099" s="3" t="s">
        <v>606</v>
      </c>
      <c r="C1099" s="2">
        <v>293.45999999999998</v>
      </c>
      <c r="E1099" s="2">
        <v>115.68</v>
      </c>
      <c r="G1099" s="2">
        <v>1550.22</v>
      </c>
      <c r="I1099" s="2">
        <v>1260</v>
      </c>
      <c r="K1099" s="2">
        <v>1260</v>
      </c>
      <c r="L1099" s="9"/>
      <c r="M1099" s="2">
        <v>1008</v>
      </c>
      <c r="N1099" s="9"/>
      <c r="O1099" s="2">
        <v>0</v>
      </c>
      <c r="P1099" s="9"/>
      <c r="Q1099" s="2">
        <f t="shared" si="39"/>
        <v>1008</v>
      </c>
      <c r="T1099" s="11"/>
    </row>
    <row r="1100" spans="1:33" ht="11.85" customHeight="1" x14ac:dyDescent="0.2">
      <c r="A1100" s="3" t="s">
        <v>607</v>
      </c>
      <c r="C1100" s="12">
        <v>59061.47</v>
      </c>
      <c r="E1100" s="12">
        <v>57524.24</v>
      </c>
      <c r="G1100" s="12">
        <v>53806.52</v>
      </c>
      <c r="I1100" s="12">
        <v>62252</v>
      </c>
      <c r="K1100" s="12">
        <v>62252</v>
      </c>
      <c r="L1100" s="9"/>
      <c r="M1100" s="12">
        <v>64107</v>
      </c>
      <c r="N1100" s="9"/>
      <c r="O1100" s="12">
        <v>0</v>
      </c>
      <c r="P1100" s="9"/>
      <c r="Q1100" s="12">
        <f t="shared" si="39"/>
        <v>64107</v>
      </c>
      <c r="T1100" s="11"/>
    </row>
    <row r="1101" spans="1:33" ht="11.85" customHeight="1" x14ac:dyDescent="0.2">
      <c r="A1101" s="3" t="s">
        <v>291</v>
      </c>
      <c r="C1101" s="2">
        <f>SUM(C1092:C1100)</f>
        <v>1036896.1199999999</v>
      </c>
      <c r="E1101" s="2">
        <f>SUM(E1092:E1100)</f>
        <v>1056318.3799999999</v>
      </c>
      <c r="G1101" s="2">
        <f>SUM(G1092:G1100)</f>
        <v>959972.65000000014</v>
      </c>
      <c r="I1101" s="2">
        <f>SUM(I1092:I1100)</f>
        <v>1124866</v>
      </c>
      <c r="K1101" s="2">
        <f>SUM(K1092:K1100)</f>
        <v>1132866</v>
      </c>
      <c r="L1101" s="9"/>
      <c r="M1101" s="2">
        <f>SUM(M1092:M1100)</f>
        <v>1154646</v>
      </c>
      <c r="N1101" s="9"/>
      <c r="O1101" s="2">
        <f>SUM(O1092:O1100)</f>
        <v>0</v>
      </c>
      <c r="P1101" s="9"/>
      <c r="Q1101" s="2">
        <f>SUM(Q1092:Q1100)</f>
        <v>1154646</v>
      </c>
      <c r="R1101" s="54"/>
      <c r="U1101" s="9"/>
      <c r="AG1101" s="2"/>
    </row>
    <row r="1102" spans="1:33" ht="11.85" customHeight="1" x14ac:dyDescent="0.2">
      <c r="L1102" s="9"/>
      <c r="N1102" s="9"/>
      <c r="P1102" s="9"/>
    </row>
    <row r="1103" spans="1:33" ht="11.85" customHeight="1" x14ac:dyDescent="0.2">
      <c r="A1103" s="10" t="s">
        <v>292</v>
      </c>
      <c r="L1103" s="9"/>
      <c r="N1103" s="9"/>
      <c r="P1103" s="9"/>
    </row>
    <row r="1104" spans="1:33" ht="11.85" customHeight="1" x14ac:dyDescent="0.2">
      <c r="A1104" s="3" t="s">
        <v>608</v>
      </c>
      <c r="C1104" s="2">
        <v>0</v>
      </c>
      <c r="E1104" s="2">
        <v>0</v>
      </c>
      <c r="G1104" s="2">
        <v>0</v>
      </c>
      <c r="I1104" s="2">
        <v>0</v>
      </c>
      <c r="K1104" s="2">
        <v>0</v>
      </c>
      <c r="L1104" s="9"/>
      <c r="M1104" s="2">
        <v>0</v>
      </c>
      <c r="N1104" s="9"/>
      <c r="O1104" s="2">
        <v>0</v>
      </c>
      <c r="P1104" s="9"/>
      <c r="Q1104" s="2">
        <f t="shared" ref="Q1104:Q1117" si="40">M1104+O1104</f>
        <v>0</v>
      </c>
      <c r="T1104" s="11"/>
    </row>
    <row r="1105" spans="1:21" ht="11.85" customHeight="1" x14ac:dyDescent="0.2">
      <c r="A1105" s="3" t="s">
        <v>609</v>
      </c>
      <c r="C1105" s="2">
        <v>17423.89</v>
      </c>
      <c r="E1105" s="2">
        <v>18481.080000000002</v>
      </c>
      <c r="G1105" s="2">
        <v>15006.57</v>
      </c>
      <c r="I1105" s="2">
        <v>16000</v>
      </c>
      <c r="K1105" s="2">
        <v>16000</v>
      </c>
      <c r="L1105" s="9"/>
      <c r="M1105" s="2">
        <v>16000</v>
      </c>
      <c r="N1105" s="9"/>
      <c r="O1105" s="2">
        <v>0</v>
      </c>
      <c r="P1105" s="9"/>
      <c r="Q1105" s="2">
        <f t="shared" si="40"/>
        <v>16000</v>
      </c>
      <c r="T1105" s="11"/>
    </row>
    <row r="1106" spans="1:21" ht="11.85" customHeight="1" x14ac:dyDescent="0.2">
      <c r="A1106" s="3" t="s">
        <v>610</v>
      </c>
      <c r="C1106" s="2">
        <v>5300</v>
      </c>
      <c r="E1106" s="2">
        <v>0</v>
      </c>
      <c r="G1106" s="2">
        <v>2690</v>
      </c>
      <c r="I1106" s="2">
        <v>0</v>
      </c>
      <c r="K1106" s="2">
        <v>0</v>
      </c>
      <c r="L1106" s="9"/>
      <c r="M1106" s="2">
        <v>0</v>
      </c>
      <c r="N1106" s="9"/>
      <c r="O1106" s="2">
        <v>0</v>
      </c>
      <c r="P1106" s="9"/>
      <c r="Q1106" s="2">
        <f t="shared" si="40"/>
        <v>0</v>
      </c>
      <c r="T1106" s="11"/>
    </row>
    <row r="1107" spans="1:21" ht="11.85" hidden="1" customHeight="1" x14ac:dyDescent="0.2">
      <c r="A1107" s="3" t="s">
        <v>611</v>
      </c>
      <c r="C1107" s="2">
        <v>0</v>
      </c>
      <c r="E1107" s="2">
        <v>0</v>
      </c>
      <c r="G1107" s="2">
        <v>0</v>
      </c>
      <c r="I1107" s="2">
        <v>0</v>
      </c>
      <c r="K1107" s="2">
        <v>0</v>
      </c>
      <c r="L1107" s="9"/>
      <c r="M1107" s="2">
        <v>0</v>
      </c>
      <c r="N1107" s="9"/>
      <c r="O1107" s="2">
        <v>0</v>
      </c>
      <c r="P1107" s="9"/>
      <c r="Q1107" s="2">
        <f t="shared" si="40"/>
        <v>0</v>
      </c>
      <c r="T1107" s="11"/>
    </row>
    <row r="1108" spans="1:21" ht="11.85" customHeight="1" x14ac:dyDescent="0.2">
      <c r="A1108" s="3" t="s">
        <v>612</v>
      </c>
      <c r="C1108" s="2">
        <v>23489.85</v>
      </c>
      <c r="E1108" s="2">
        <v>26833.49</v>
      </c>
      <c r="G1108" s="2">
        <v>29641.93</v>
      </c>
      <c r="I1108" s="2">
        <v>31600</v>
      </c>
      <c r="K1108" s="2">
        <v>31600</v>
      </c>
      <c r="L1108" s="9"/>
      <c r="M1108" s="2">
        <f>30660+8406</f>
        <v>39066</v>
      </c>
      <c r="N1108" s="9"/>
      <c r="O1108" s="2">
        <v>0</v>
      </c>
      <c r="P1108" s="9"/>
      <c r="Q1108" s="2">
        <f t="shared" si="40"/>
        <v>39066</v>
      </c>
      <c r="R1108" s="56"/>
      <c r="T1108" s="11"/>
    </row>
    <row r="1109" spans="1:21" ht="11.85" customHeight="1" x14ac:dyDescent="0.2">
      <c r="A1109" s="3" t="s">
        <v>613</v>
      </c>
      <c r="C1109" s="2">
        <v>1457.29</v>
      </c>
      <c r="E1109" s="2">
        <v>1835.95</v>
      </c>
      <c r="G1109" s="2">
        <v>1713.73</v>
      </c>
      <c r="I1109" s="2">
        <v>2000</v>
      </c>
      <c r="K1109" s="2">
        <v>2000</v>
      </c>
      <c r="L1109" s="9"/>
      <c r="M1109" s="2">
        <v>2000</v>
      </c>
      <c r="N1109" s="9"/>
      <c r="O1109" s="2">
        <v>0</v>
      </c>
      <c r="P1109" s="9"/>
      <c r="Q1109" s="2">
        <f t="shared" si="40"/>
        <v>2000</v>
      </c>
      <c r="T1109" s="11"/>
    </row>
    <row r="1110" spans="1:21" ht="11.85" hidden="1" customHeight="1" x14ac:dyDescent="0.2">
      <c r="A1110" s="3" t="s">
        <v>614</v>
      </c>
      <c r="C1110" s="2">
        <v>0</v>
      </c>
      <c r="E1110" s="2">
        <v>0</v>
      </c>
      <c r="G1110" s="2">
        <v>0</v>
      </c>
      <c r="I1110" s="2">
        <v>0</v>
      </c>
      <c r="K1110" s="2">
        <v>0</v>
      </c>
      <c r="L1110" s="9"/>
      <c r="M1110" s="2">
        <v>0</v>
      </c>
      <c r="N1110" s="9"/>
      <c r="O1110" s="2">
        <v>0</v>
      </c>
      <c r="P1110" s="9"/>
      <c r="Q1110" s="2">
        <f t="shared" si="40"/>
        <v>0</v>
      </c>
      <c r="T1110" s="11"/>
    </row>
    <row r="1111" spans="1:21" ht="11.85" customHeight="1" x14ac:dyDescent="0.2">
      <c r="A1111" s="3" t="s">
        <v>615</v>
      </c>
      <c r="C1111" s="2">
        <v>2340.0100000000002</v>
      </c>
      <c r="E1111" s="2">
        <v>1923.96</v>
      </c>
      <c r="G1111" s="2">
        <v>1923.96</v>
      </c>
      <c r="I1111" s="2">
        <v>3500</v>
      </c>
      <c r="K1111" s="2">
        <v>3500</v>
      </c>
      <c r="L1111" s="9"/>
      <c r="M1111" s="2">
        <v>3500</v>
      </c>
      <c r="N1111" s="9"/>
      <c r="O1111" s="2">
        <v>0</v>
      </c>
      <c r="P1111" s="9"/>
      <c r="Q1111" s="2">
        <f t="shared" si="40"/>
        <v>3500</v>
      </c>
      <c r="T1111" s="11"/>
    </row>
    <row r="1112" spans="1:21" ht="11.85" hidden="1" customHeight="1" x14ac:dyDescent="0.2">
      <c r="A1112" s="3" t="s">
        <v>616</v>
      </c>
      <c r="C1112" s="2">
        <v>0</v>
      </c>
      <c r="E1112" s="2">
        <v>0</v>
      </c>
      <c r="G1112" s="2">
        <v>0</v>
      </c>
      <c r="I1112" s="2">
        <v>0</v>
      </c>
      <c r="K1112" s="2">
        <v>0</v>
      </c>
      <c r="L1112" s="9"/>
      <c r="M1112" s="2">
        <v>0</v>
      </c>
      <c r="N1112" s="9"/>
      <c r="O1112" s="2">
        <v>0</v>
      </c>
      <c r="P1112" s="9"/>
      <c r="Q1112" s="2">
        <f t="shared" si="40"/>
        <v>0</v>
      </c>
      <c r="T1112" s="11"/>
    </row>
    <row r="1113" spans="1:21" ht="11.85" customHeight="1" x14ac:dyDescent="0.2">
      <c r="A1113" s="3" t="s">
        <v>617</v>
      </c>
      <c r="C1113" s="2">
        <v>6609.8</v>
      </c>
      <c r="E1113" s="2">
        <v>6632.4</v>
      </c>
      <c r="G1113" s="2">
        <v>6572.5</v>
      </c>
      <c r="I1113" s="2">
        <v>7200</v>
      </c>
      <c r="K1113" s="2">
        <v>7200</v>
      </c>
      <c r="L1113" s="9"/>
      <c r="M1113" s="2">
        <v>7200</v>
      </c>
      <c r="N1113" s="9"/>
      <c r="O1113" s="2">
        <v>0</v>
      </c>
      <c r="P1113" s="9"/>
      <c r="Q1113" s="2">
        <f t="shared" si="40"/>
        <v>7200</v>
      </c>
      <c r="T1113" s="11"/>
    </row>
    <row r="1114" spans="1:21" ht="11.85" customHeight="1" x14ac:dyDescent="0.2">
      <c r="A1114" s="3" t="s">
        <v>618</v>
      </c>
      <c r="C1114" s="2">
        <v>0</v>
      </c>
      <c r="E1114" s="2">
        <v>1620</v>
      </c>
      <c r="G1114" s="2">
        <v>0</v>
      </c>
      <c r="I1114" s="2">
        <v>2400</v>
      </c>
      <c r="K1114" s="2">
        <v>0</v>
      </c>
      <c r="L1114" s="9"/>
      <c r="M1114" s="2">
        <v>2400</v>
      </c>
      <c r="N1114" s="9"/>
      <c r="O1114" s="2">
        <v>0</v>
      </c>
      <c r="P1114" s="9"/>
      <c r="Q1114" s="2">
        <f t="shared" si="40"/>
        <v>2400</v>
      </c>
      <c r="T1114" s="11"/>
    </row>
    <row r="1115" spans="1:21" ht="11.85" hidden="1" customHeight="1" x14ac:dyDescent="0.2">
      <c r="A1115" s="3" t="s">
        <v>619</v>
      </c>
      <c r="C1115" s="2">
        <v>0</v>
      </c>
      <c r="E1115" s="2">
        <v>0</v>
      </c>
      <c r="G1115" s="2">
        <v>0</v>
      </c>
      <c r="I1115" s="2">
        <v>0</v>
      </c>
      <c r="K1115" s="2">
        <v>0</v>
      </c>
      <c r="L1115" s="9"/>
      <c r="M1115" s="2">
        <v>0</v>
      </c>
      <c r="N1115" s="9"/>
      <c r="O1115" s="2">
        <v>0</v>
      </c>
      <c r="P1115" s="9"/>
      <c r="Q1115" s="2">
        <f t="shared" si="40"/>
        <v>0</v>
      </c>
      <c r="T1115" s="11"/>
    </row>
    <row r="1116" spans="1:21" ht="11.85" customHeight="1" x14ac:dyDescent="0.2">
      <c r="A1116" s="3" t="s">
        <v>620</v>
      </c>
      <c r="C1116" s="2">
        <v>19451.95</v>
      </c>
      <c r="E1116" s="2">
        <v>22367.09</v>
      </c>
      <c r="G1116" s="2">
        <v>23589.3</v>
      </c>
      <c r="I1116" s="2">
        <v>27000</v>
      </c>
      <c r="K1116" s="2">
        <v>27000</v>
      </c>
      <c r="L1116" s="9"/>
      <c r="M1116" s="2">
        <v>27000</v>
      </c>
      <c r="N1116" s="9"/>
      <c r="O1116" s="2">
        <v>0</v>
      </c>
      <c r="P1116" s="9"/>
      <c r="Q1116" s="2">
        <f t="shared" si="40"/>
        <v>27000</v>
      </c>
      <c r="T1116" s="11"/>
    </row>
    <row r="1117" spans="1:21" ht="11.85" customHeight="1" x14ac:dyDescent="0.2">
      <c r="A1117" s="3" t="s">
        <v>621</v>
      </c>
      <c r="C1117" s="12">
        <v>12346.57</v>
      </c>
      <c r="E1117" s="12">
        <v>8209.9500000000007</v>
      </c>
      <c r="G1117" s="12">
        <v>4764.67</v>
      </c>
      <c r="I1117" s="12">
        <v>10000</v>
      </c>
      <c r="K1117" s="12">
        <v>10000</v>
      </c>
      <c r="L1117" s="9"/>
      <c r="M1117" s="12">
        <v>4800</v>
      </c>
      <c r="N1117" s="9"/>
      <c r="O1117" s="12">
        <v>0</v>
      </c>
      <c r="P1117" s="9"/>
      <c r="Q1117" s="12">
        <f t="shared" si="40"/>
        <v>4800</v>
      </c>
      <c r="T1117" s="11"/>
      <c r="U1117" s="2"/>
    </row>
    <row r="1118" spans="1:21" ht="11.85" customHeight="1" x14ac:dyDescent="0.2">
      <c r="A1118" s="3" t="s">
        <v>310</v>
      </c>
      <c r="C1118" s="2">
        <f>SUM(C1104:C1117)</f>
        <v>88419.360000000015</v>
      </c>
      <c r="E1118" s="2">
        <f>SUM(E1104:E1117)</f>
        <v>87903.92</v>
      </c>
      <c r="G1118" s="2">
        <f>SUM(G1104:G1117)</f>
        <v>85902.66</v>
      </c>
      <c r="I1118" s="2">
        <f>SUM(I1104:I1117)</f>
        <v>99700</v>
      </c>
      <c r="K1118" s="2">
        <f>SUM(K1104:K1117)</f>
        <v>97300</v>
      </c>
      <c r="L1118" s="9"/>
      <c r="M1118" s="2">
        <f>SUM(M1104:M1117)</f>
        <v>101966</v>
      </c>
      <c r="N1118" s="9"/>
      <c r="O1118" s="25">
        <f>SUM(O1104:O1117)</f>
        <v>0</v>
      </c>
      <c r="P1118" s="9"/>
      <c r="Q1118" s="2">
        <f>SUM(Q1104:Q1117)</f>
        <v>101966</v>
      </c>
      <c r="U1118" s="25"/>
    </row>
    <row r="1119" spans="1:21" ht="11.85" customHeight="1" x14ac:dyDescent="0.2"/>
    <row r="1120" spans="1:21" ht="11.85" customHeight="1" x14ac:dyDescent="0.2">
      <c r="A1120" s="10" t="s">
        <v>311</v>
      </c>
      <c r="L1120" s="9"/>
      <c r="N1120" s="9"/>
      <c r="P1120" s="9"/>
    </row>
    <row r="1121" spans="1:20" ht="11.85" customHeight="1" x14ac:dyDescent="0.2">
      <c r="A1121" s="3" t="s">
        <v>622</v>
      </c>
      <c r="C1121" s="2">
        <v>454.48</v>
      </c>
      <c r="E1121" s="2">
        <v>549.76</v>
      </c>
      <c r="G1121" s="2">
        <v>1331.25</v>
      </c>
      <c r="I1121" s="2">
        <v>1200</v>
      </c>
      <c r="K1121" s="2">
        <v>1950</v>
      </c>
      <c r="L1121" s="9"/>
      <c r="M1121" s="2">
        <v>1200</v>
      </c>
      <c r="N1121" s="9"/>
      <c r="O1121" s="2">
        <v>0</v>
      </c>
      <c r="P1121" s="9"/>
      <c r="Q1121" s="2">
        <f t="shared" ref="Q1121:Q1140" si="41">M1121+O1121</f>
        <v>1200</v>
      </c>
      <c r="S1121" s="16"/>
      <c r="T1121" s="11"/>
    </row>
    <row r="1122" spans="1:20" ht="11.85" customHeight="1" x14ac:dyDescent="0.2">
      <c r="A1122" s="3" t="s">
        <v>623</v>
      </c>
      <c r="C1122" s="2">
        <v>3926.01</v>
      </c>
      <c r="E1122" s="2">
        <v>7292.11</v>
      </c>
      <c r="G1122" s="2">
        <v>4633.32</v>
      </c>
      <c r="I1122" s="2">
        <v>5000</v>
      </c>
      <c r="K1122" s="2">
        <v>5000</v>
      </c>
      <c r="L1122" s="9"/>
      <c r="M1122" s="2">
        <v>5000</v>
      </c>
      <c r="N1122" s="9"/>
      <c r="O1122" s="2">
        <v>0</v>
      </c>
      <c r="P1122" s="9"/>
      <c r="Q1122" s="2">
        <f t="shared" si="41"/>
        <v>5000</v>
      </c>
      <c r="S1122" s="16"/>
      <c r="T1122" s="11"/>
    </row>
    <row r="1123" spans="1:20" ht="11.85" customHeight="1" x14ac:dyDescent="0.2">
      <c r="A1123" s="3" t="s">
        <v>624</v>
      </c>
      <c r="C1123" s="2">
        <v>8678.14</v>
      </c>
      <c r="E1123" s="2">
        <v>11794.87</v>
      </c>
      <c r="G1123" s="2">
        <v>9554.81</v>
      </c>
      <c r="I1123" s="2">
        <v>12000</v>
      </c>
      <c r="K1123" s="2">
        <v>12000</v>
      </c>
      <c r="L1123" s="9"/>
      <c r="M1123" s="2">
        <v>12000</v>
      </c>
      <c r="N1123" s="9"/>
      <c r="O1123" s="2">
        <v>0</v>
      </c>
      <c r="P1123" s="9"/>
      <c r="Q1123" s="2">
        <f t="shared" si="41"/>
        <v>12000</v>
      </c>
      <c r="S1123" s="16"/>
      <c r="T1123" s="11"/>
    </row>
    <row r="1124" spans="1:20" ht="11.85" customHeight="1" x14ac:dyDescent="0.2">
      <c r="A1124" s="3" t="s">
        <v>625</v>
      </c>
      <c r="C1124" s="2">
        <v>39156.5</v>
      </c>
      <c r="E1124" s="2">
        <v>35606.76</v>
      </c>
      <c r="G1124" s="2">
        <v>27848.34</v>
      </c>
      <c r="I1124" s="2">
        <v>40000</v>
      </c>
      <c r="K1124" s="2">
        <v>36450</v>
      </c>
      <c r="L1124" s="9"/>
      <c r="M1124" s="2">
        <v>40000</v>
      </c>
      <c r="N1124" s="9"/>
      <c r="O1124" s="2">
        <v>0</v>
      </c>
      <c r="P1124" s="9"/>
      <c r="Q1124" s="2">
        <f t="shared" si="41"/>
        <v>40000</v>
      </c>
      <c r="S1124" s="16"/>
      <c r="T1124" s="11"/>
    </row>
    <row r="1125" spans="1:20" ht="11.85" customHeight="1" x14ac:dyDescent="0.2">
      <c r="A1125" s="3" t="s">
        <v>626</v>
      </c>
      <c r="C1125" s="2">
        <v>25403.040000000001</v>
      </c>
      <c r="E1125" s="2">
        <v>26226.07</v>
      </c>
      <c r="G1125" s="2">
        <v>22765.11</v>
      </c>
      <c r="I1125" s="2">
        <v>15000</v>
      </c>
      <c r="K1125" s="2">
        <v>15000</v>
      </c>
      <c r="L1125" s="9"/>
      <c r="M1125" s="2">
        <v>15000</v>
      </c>
      <c r="N1125" s="9"/>
      <c r="O1125" s="2">
        <v>0</v>
      </c>
      <c r="P1125" s="9"/>
      <c r="Q1125" s="2">
        <f t="shared" si="41"/>
        <v>15000</v>
      </c>
      <c r="S1125" s="16"/>
      <c r="T1125" s="11"/>
    </row>
    <row r="1126" spans="1:20" ht="11.85" customHeight="1" x14ac:dyDescent="0.2">
      <c r="A1126" s="3" t="s">
        <v>627</v>
      </c>
      <c r="C1126" s="2">
        <v>1062.49</v>
      </c>
      <c r="E1126" s="2">
        <v>3449</v>
      </c>
      <c r="G1126" s="2">
        <v>3325.25</v>
      </c>
      <c r="I1126" s="2">
        <v>4000</v>
      </c>
      <c r="K1126" s="2">
        <v>4000</v>
      </c>
      <c r="L1126" s="9"/>
      <c r="M1126" s="2">
        <v>4000</v>
      </c>
      <c r="N1126" s="9"/>
      <c r="O1126" s="2">
        <v>0</v>
      </c>
      <c r="P1126" s="9"/>
      <c r="Q1126" s="2">
        <f t="shared" si="41"/>
        <v>4000</v>
      </c>
      <c r="S1126" s="16"/>
      <c r="T1126" s="11"/>
    </row>
    <row r="1127" spans="1:20" ht="11.85" customHeight="1" x14ac:dyDescent="0.2">
      <c r="A1127" s="3" t="s">
        <v>628</v>
      </c>
      <c r="C1127" s="2">
        <v>1012.17</v>
      </c>
      <c r="E1127" s="2">
        <v>3890</v>
      </c>
      <c r="G1127" s="2">
        <v>3332.87</v>
      </c>
      <c r="I1127" s="2">
        <v>5000</v>
      </c>
      <c r="K1127" s="2">
        <v>1000</v>
      </c>
      <c r="L1127" s="9"/>
      <c r="M1127" s="2">
        <v>5000</v>
      </c>
      <c r="N1127" s="9"/>
      <c r="O1127" s="2">
        <v>0</v>
      </c>
      <c r="P1127" s="9"/>
      <c r="Q1127" s="2">
        <f t="shared" si="41"/>
        <v>5000</v>
      </c>
      <c r="S1127" s="16"/>
      <c r="T1127" s="11"/>
    </row>
    <row r="1128" spans="1:20" ht="11.85" customHeight="1" x14ac:dyDescent="0.2">
      <c r="A1128" s="3" t="s">
        <v>629</v>
      </c>
      <c r="C1128" s="2">
        <v>0</v>
      </c>
      <c r="E1128" s="2">
        <v>0</v>
      </c>
      <c r="G1128" s="2">
        <v>0</v>
      </c>
      <c r="I1128" s="2">
        <v>0</v>
      </c>
      <c r="K1128" s="2">
        <v>0</v>
      </c>
      <c r="L1128" s="9"/>
      <c r="M1128" s="2">
        <v>0</v>
      </c>
      <c r="N1128" s="9"/>
      <c r="O1128" s="2">
        <v>0</v>
      </c>
      <c r="P1128" s="9"/>
      <c r="Q1128" s="2">
        <f t="shared" si="41"/>
        <v>0</v>
      </c>
      <c r="S1128" s="16"/>
      <c r="T1128" s="11"/>
    </row>
    <row r="1129" spans="1:20" ht="11.85" customHeight="1" x14ac:dyDescent="0.2">
      <c r="A1129" s="3" t="s">
        <v>630</v>
      </c>
      <c r="C1129" s="2">
        <v>10338.120000000001</v>
      </c>
      <c r="E1129" s="2">
        <v>18410.48</v>
      </c>
      <c r="G1129" s="2">
        <v>7194.69</v>
      </c>
      <c r="I1129" s="2">
        <v>7000</v>
      </c>
      <c r="K1129" s="2">
        <v>11000</v>
      </c>
      <c r="L1129" s="9"/>
      <c r="M1129" s="2">
        <v>7000</v>
      </c>
      <c r="N1129" s="9"/>
      <c r="O1129" s="2">
        <v>0</v>
      </c>
      <c r="P1129" s="9"/>
      <c r="Q1129" s="2">
        <f t="shared" si="41"/>
        <v>7000</v>
      </c>
      <c r="S1129" s="16"/>
      <c r="T1129" s="11"/>
    </row>
    <row r="1130" spans="1:20" ht="11.85" customHeight="1" x14ac:dyDescent="0.2">
      <c r="A1130" s="3" t="s">
        <v>631</v>
      </c>
      <c r="C1130" s="2">
        <v>0</v>
      </c>
      <c r="E1130" s="2">
        <v>0</v>
      </c>
      <c r="G1130" s="2">
        <v>0</v>
      </c>
      <c r="I1130" s="2">
        <v>0</v>
      </c>
      <c r="K1130" s="2">
        <v>0</v>
      </c>
      <c r="L1130" s="9"/>
      <c r="M1130" s="2">
        <v>0</v>
      </c>
      <c r="N1130" s="9"/>
      <c r="O1130" s="2">
        <v>0</v>
      </c>
      <c r="P1130" s="9"/>
      <c r="Q1130" s="2">
        <f t="shared" si="41"/>
        <v>0</v>
      </c>
      <c r="S1130" s="16"/>
      <c r="T1130" s="11"/>
    </row>
    <row r="1131" spans="1:20" ht="11.85" customHeight="1" x14ac:dyDescent="0.2">
      <c r="A1131" s="3" t="s">
        <v>632</v>
      </c>
      <c r="C1131" s="2">
        <v>6921</v>
      </c>
      <c r="E1131" s="2">
        <v>5458.14</v>
      </c>
      <c r="G1131" s="2">
        <v>5876.05</v>
      </c>
      <c r="I1131" s="2">
        <v>6000</v>
      </c>
      <c r="K1131" s="2">
        <v>6000</v>
      </c>
      <c r="L1131" s="9"/>
      <c r="M1131" s="2">
        <v>6000</v>
      </c>
      <c r="N1131" s="9"/>
      <c r="O1131" s="25">
        <v>0</v>
      </c>
      <c r="P1131" s="9"/>
      <c r="Q1131" s="2">
        <f t="shared" si="41"/>
        <v>6000</v>
      </c>
      <c r="S1131" s="16"/>
      <c r="T1131" s="11"/>
    </row>
    <row r="1132" spans="1:20" ht="11.85" customHeight="1" x14ac:dyDescent="0.2">
      <c r="A1132" s="3" t="s">
        <v>633</v>
      </c>
      <c r="C1132" s="2">
        <v>820.02</v>
      </c>
      <c r="E1132" s="2">
        <v>761.57</v>
      </c>
      <c r="G1132" s="2">
        <v>592.24</v>
      </c>
      <c r="I1132" s="2">
        <v>1000</v>
      </c>
      <c r="K1132" s="2">
        <v>1000</v>
      </c>
      <c r="L1132" s="9"/>
      <c r="M1132" s="2">
        <v>1000</v>
      </c>
      <c r="N1132" s="9"/>
      <c r="O1132" s="2">
        <v>0</v>
      </c>
      <c r="P1132" s="9"/>
      <c r="Q1132" s="2">
        <f t="shared" si="41"/>
        <v>1000</v>
      </c>
      <c r="S1132" s="16"/>
      <c r="T1132" s="11"/>
    </row>
    <row r="1133" spans="1:20" ht="11.85" hidden="1" customHeight="1" x14ac:dyDescent="0.2">
      <c r="A1133" s="3" t="s">
        <v>634</v>
      </c>
      <c r="C1133" s="2">
        <v>0</v>
      </c>
      <c r="E1133" s="2">
        <v>0</v>
      </c>
      <c r="G1133" s="2">
        <v>0</v>
      </c>
      <c r="I1133" s="2">
        <v>0</v>
      </c>
      <c r="K1133" s="2">
        <v>0</v>
      </c>
      <c r="L1133" s="9"/>
      <c r="M1133" s="2">
        <v>0</v>
      </c>
      <c r="N1133" s="9"/>
      <c r="O1133" s="2">
        <v>0</v>
      </c>
      <c r="P1133" s="9"/>
      <c r="Q1133" s="2">
        <f t="shared" si="41"/>
        <v>0</v>
      </c>
      <c r="S1133" s="16"/>
      <c r="T1133" s="11"/>
    </row>
    <row r="1134" spans="1:20" ht="11.85" customHeight="1" x14ac:dyDescent="0.2">
      <c r="A1134" s="3" t="s">
        <v>635</v>
      </c>
      <c r="C1134" s="2">
        <v>10015.120000000001</v>
      </c>
      <c r="E1134" s="2">
        <v>8375.3799999999992</v>
      </c>
      <c r="G1134" s="2">
        <v>10472.91</v>
      </c>
      <c r="I1134" s="2">
        <v>18000</v>
      </c>
      <c r="K1134" s="2">
        <v>11650</v>
      </c>
      <c r="L1134" s="9"/>
      <c r="M1134" s="2">
        <v>18000</v>
      </c>
      <c r="N1134" s="9"/>
      <c r="O1134" s="2">
        <v>0</v>
      </c>
      <c r="P1134" s="9"/>
      <c r="Q1134" s="2">
        <f t="shared" si="41"/>
        <v>18000</v>
      </c>
      <c r="S1134" s="16"/>
      <c r="T1134" s="11"/>
    </row>
    <row r="1135" spans="1:20" ht="11.85" customHeight="1" x14ac:dyDescent="0.2">
      <c r="A1135" s="3" t="s">
        <v>636</v>
      </c>
      <c r="C1135" s="2">
        <v>1398.93</v>
      </c>
      <c r="E1135" s="2">
        <v>7</v>
      </c>
      <c r="G1135" s="2">
        <v>0</v>
      </c>
      <c r="I1135" s="2">
        <v>0</v>
      </c>
      <c r="K1135" s="2">
        <v>0</v>
      </c>
      <c r="L1135" s="9"/>
      <c r="M1135" s="2">
        <v>0</v>
      </c>
      <c r="N1135" s="9"/>
      <c r="O1135" s="2">
        <v>0</v>
      </c>
      <c r="P1135" s="9"/>
      <c r="Q1135" s="2">
        <f t="shared" si="41"/>
        <v>0</v>
      </c>
      <c r="S1135" s="16"/>
      <c r="T1135" s="11"/>
    </row>
    <row r="1136" spans="1:20" ht="11.85" hidden="1" customHeight="1" x14ac:dyDescent="0.2">
      <c r="A1136" s="3" t="s">
        <v>637</v>
      </c>
      <c r="C1136" s="2">
        <v>0</v>
      </c>
      <c r="E1136" s="2">
        <v>0</v>
      </c>
      <c r="G1136" s="2">
        <v>0</v>
      </c>
      <c r="I1136" s="2">
        <v>0</v>
      </c>
      <c r="K1136" s="2">
        <v>0</v>
      </c>
      <c r="L1136" s="9"/>
      <c r="M1136" s="2">
        <v>0</v>
      </c>
      <c r="N1136" s="9"/>
      <c r="O1136" s="2">
        <v>0</v>
      </c>
      <c r="P1136" s="9"/>
      <c r="Q1136" s="2">
        <f t="shared" si="41"/>
        <v>0</v>
      </c>
      <c r="S1136" s="16"/>
      <c r="T1136" s="11"/>
    </row>
    <row r="1137" spans="1:21" ht="11.85" hidden="1" customHeight="1" x14ac:dyDescent="0.2">
      <c r="A1137" s="3" t="s">
        <v>638</v>
      </c>
      <c r="C1137" s="2">
        <v>0</v>
      </c>
      <c r="E1137" s="2">
        <v>0</v>
      </c>
      <c r="G1137" s="2">
        <v>0</v>
      </c>
      <c r="I1137" s="2">
        <v>0</v>
      </c>
      <c r="K1137" s="2">
        <v>0</v>
      </c>
      <c r="L1137" s="9"/>
      <c r="M1137" s="2">
        <v>0</v>
      </c>
      <c r="N1137" s="9"/>
      <c r="O1137" s="2">
        <v>0</v>
      </c>
      <c r="P1137" s="9"/>
      <c r="Q1137" s="2">
        <f t="shared" si="41"/>
        <v>0</v>
      </c>
      <c r="S1137" s="16"/>
      <c r="T1137" s="11"/>
    </row>
    <row r="1138" spans="1:21" ht="11.85" hidden="1" customHeight="1" x14ac:dyDescent="0.2">
      <c r="A1138" s="3" t="s">
        <v>639</v>
      </c>
      <c r="C1138" s="2">
        <v>0</v>
      </c>
      <c r="E1138" s="2">
        <v>0</v>
      </c>
      <c r="G1138" s="2">
        <v>0</v>
      </c>
      <c r="I1138" s="2">
        <v>0</v>
      </c>
      <c r="K1138" s="2">
        <v>0</v>
      </c>
      <c r="L1138" s="9"/>
      <c r="M1138" s="2">
        <v>0</v>
      </c>
      <c r="N1138" s="9"/>
      <c r="O1138" s="2">
        <v>0</v>
      </c>
      <c r="P1138" s="9"/>
      <c r="Q1138" s="2">
        <f t="shared" si="41"/>
        <v>0</v>
      </c>
      <c r="S1138" s="16"/>
      <c r="T1138" s="11"/>
    </row>
    <row r="1139" spans="1:21" ht="11.85" hidden="1" customHeight="1" x14ac:dyDescent="0.2">
      <c r="A1139" s="3" t="s">
        <v>640</v>
      </c>
      <c r="C1139" s="2">
        <v>0</v>
      </c>
      <c r="E1139" s="2">
        <v>0</v>
      </c>
      <c r="G1139" s="2">
        <v>0</v>
      </c>
      <c r="I1139" s="2">
        <v>0</v>
      </c>
      <c r="K1139" s="2">
        <v>0</v>
      </c>
      <c r="L1139" s="9"/>
      <c r="M1139" s="2">
        <v>0</v>
      </c>
      <c r="N1139" s="9"/>
      <c r="O1139" s="2">
        <v>0</v>
      </c>
      <c r="P1139" s="9"/>
      <c r="Q1139" s="2">
        <f t="shared" si="41"/>
        <v>0</v>
      </c>
      <c r="S1139" s="16"/>
      <c r="T1139" s="11"/>
    </row>
    <row r="1140" spans="1:21" ht="11.85" customHeight="1" x14ac:dyDescent="0.2">
      <c r="A1140" s="3" t="s">
        <v>641</v>
      </c>
      <c r="C1140" s="2">
        <v>5256.5</v>
      </c>
      <c r="E1140" s="2">
        <v>5807.55</v>
      </c>
      <c r="G1140" s="2">
        <v>4671.9399999999996</v>
      </c>
      <c r="I1140" s="2">
        <v>6000</v>
      </c>
      <c r="K1140" s="2">
        <v>6000</v>
      </c>
      <c r="L1140" s="9"/>
      <c r="M1140" s="2">
        <v>8000</v>
      </c>
      <c r="N1140" s="9"/>
      <c r="O1140" s="2">
        <v>0</v>
      </c>
      <c r="P1140" s="9"/>
      <c r="Q1140" s="2">
        <f t="shared" si="41"/>
        <v>8000</v>
      </c>
      <c r="S1140" s="16"/>
      <c r="T1140" s="11"/>
    </row>
    <row r="1141" spans="1:21" ht="11.85" customHeight="1" x14ac:dyDescent="0.2">
      <c r="A1141" s="3" t="s">
        <v>642</v>
      </c>
      <c r="C1141" s="12">
        <v>61030.239999999998</v>
      </c>
      <c r="E1141" s="12">
        <v>103242.65</v>
      </c>
      <c r="G1141" s="12">
        <v>106885.48</v>
      </c>
      <c r="I1141" s="12">
        <v>104000</v>
      </c>
      <c r="K1141" s="12">
        <v>104000</v>
      </c>
      <c r="L1141" s="9"/>
      <c r="M1141" s="12">
        <v>99100</v>
      </c>
      <c r="N1141" s="9"/>
      <c r="O1141" s="12">
        <v>0</v>
      </c>
      <c r="P1141" s="9"/>
      <c r="Q1141" s="12">
        <f>M1141+O1141</f>
        <v>99100</v>
      </c>
      <c r="S1141" s="16"/>
      <c r="T1141" s="11"/>
    </row>
    <row r="1142" spans="1:21" ht="11.85" customHeight="1" x14ac:dyDescent="0.2">
      <c r="A1142" s="3" t="s">
        <v>334</v>
      </c>
      <c r="C1142" s="2">
        <f>SUM(C1121:C1125)+SUM(C1126:C1141)</f>
        <v>175472.76</v>
      </c>
      <c r="E1142" s="2">
        <f>SUM(E1121:E1125)+SUM(E1126:E1141)</f>
        <v>230871.34</v>
      </c>
      <c r="G1142" s="2">
        <f>SUM(G1121:G1125)+SUM(G1126:G1141)</f>
        <v>208484.26</v>
      </c>
      <c r="I1142" s="2">
        <f>SUM(I1121:I1125)+SUM(I1126:I1141)</f>
        <v>224200</v>
      </c>
      <c r="K1142" s="2">
        <f>SUM(K1121:K1125)+SUM(K1126:K1141)</f>
        <v>215050</v>
      </c>
      <c r="L1142" s="9"/>
      <c r="M1142" s="2">
        <f>SUM(M1121:M1125)+SUM(M1126:M1141)</f>
        <v>221300</v>
      </c>
      <c r="N1142" s="9"/>
      <c r="O1142" s="25">
        <f>SUM(O1121:O1141)</f>
        <v>0</v>
      </c>
      <c r="P1142" s="9"/>
      <c r="Q1142" s="2">
        <f>SUM(Q1121:Q1141)</f>
        <v>221300</v>
      </c>
      <c r="R1142" s="54"/>
      <c r="T1142" s="14"/>
      <c r="U1142" s="9"/>
    </row>
    <row r="1143" spans="1:21" ht="11.85" customHeight="1" x14ac:dyDescent="0.2">
      <c r="L1143" s="9"/>
      <c r="N1143" s="9"/>
      <c r="P1143" s="9"/>
    </row>
    <row r="1144" spans="1:21" ht="11.85" customHeight="1" x14ac:dyDescent="0.2">
      <c r="L1144" s="9"/>
      <c r="N1144" s="9"/>
      <c r="P1144" s="9"/>
    </row>
    <row r="1145" spans="1:21" ht="11.85" customHeight="1" x14ac:dyDescent="0.2">
      <c r="L1145" s="9"/>
      <c r="N1145" s="9"/>
      <c r="P1145" s="9"/>
    </row>
    <row r="1146" spans="1:21" ht="11.85" customHeight="1" x14ac:dyDescent="0.2">
      <c r="A1146" s="1"/>
      <c r="B1146" s="1"/>
      <c r="E1146" s="2" t="str">
        <f>$E$1</f>
        <v>CITY OF BRADY</v>
      </c>
    </row>
    <row r="1147" spans="1:21" ht="11.85" customHeight="1" x14ac:dyDescent="0.2">
      <c r="E1147" s="2" t="str">
        <f>$E$2</f>
        <v>BUDGET  REPORT</v>
      </c>
    </row>
    <row r="1148" spans="1:21" ht="11.85" customHeight="1" x14ac:dyDescent="0.2">
      <c r="E1148" s="2" t="str">
        <f>$E$3</f>
        <v>FISCAL YEAR 2025 - 2026</v>
      </c>
    </row>
    <row r="1149" spans="1:21" ht="11.85" customHeight="1" x14ac:dyDescent="0.2">
      <c r="A1149" s="3" t="s">
        <v>3</v>
      </c>
    </row>
    <row r="1150" spans="1:21" ht="11.85" customHeight="1" x14ac:dyDescent="0.2">
      <c r="A1150" s="3" t="s">
        <v>598</v>
      </c>
    </row>
    <row r="1151" spans="1:21" ht="11.85" customHeight="1" x14ac:dyDescent="0.2">
      <c r="I1151" s="49" t="str">
        <f>$I$6</f>
        <v>(----- 2024-2025------)</v>
      </c>
      <c r="J1151" s="49"/>
      <c r="K1151" s="49"/>
      <c r="L1151" s="6"/>
      <c r="M1151" s="50" t="str">
        <f>$M$6</f>
        <v>2025-2026</v>
      </c>
      <c r="N1151" s="50"/>
      <c r="O1151" s="50"/>
      <c r="P1151" s="50"/>
      <c r="Q1151" s="50"/>
    </row>
    <row r="1152" spans="1:21" ht="11.85" customHeight="1" x14ac:dyDescent="0.2">
      <c r="C1152" s="5" t="str">
        <f>$C$7</f>
        <v>2021-2022</v>
      </c>
      <c r="D1152" s="5"/>
      <c r="E1152" s="5" t="str">
        <f>$E$7</f>
        <v>2022-2023</v>
      </c>
      <c r="F1152" s="5"/>
      <c r="G1152" s="5" t="str">
        <f>$G$7</f>
        <v>2023-2024</v>
      </c>
      <c r="H1152" s="5"/>
      <c r="I1152" s="5" t="s">
        <v>9</v>
      </c>
      <c r="J1152" s="5"/>
      <c r="K1152" s="5" t="str">
        <f>+$K$7</f>
        <v>PROJECTED</v>
      </c>
      <c r="L1152" s="6"/>
      <c r="M1152" s="5" t="str">
        <f>$M$7</f>
        <v>2025-2026</v>
      </c>
      <c r="N1152" s="6"/>
      <c r="O1152" s="5" t="str">
        <f>$O$7</f>
        <v>2025-2026</v>
      </c>
      <c r="P1152" s="6"/>
      <c r="Q1152" s="5" t="str">
        <f>$Q$7</f>
        <v>APPROVED</v>
      </c>
    </row>
    <row r="1153" spans="1:21" ht="11.85" customHeight="1" x14ac:dyDescent="0.2">
      <c r="A1153" s="7" t="s">
        <v>279</v>
      </c>
      <c r="C1153" s="8" t="s">
        <v>12</v>
      </c>
      <c r="D1153" s="5"/>
      <c r="E1153" s="8" t="s">
        <v>12</v>
      </c>
      <c r="F1153" s="5"/>
      <c r="G1153" s="8" t="s">
        <v>12</v>
      </c>
      <c r="H1153" s="5"/>
      <c r="I1153" s="8" t="s">
        <v>13</v>
      </c>
      <c r="J1153" s="5"/>
      <c r="K1153" s="8" t="s">
        <v>13</v>
      </c>
      <c r="L1153" s="6"/>
      <c r="M1153" s="8" t="str">
        <f>$M$8</f>
        <v>BASE</v>
      </c>
      <c r="N1153" s="6"/>
      <c r="O1153" s="8" t="str">
        <f>$O$8</f>
        <v>SUPPLEMENTAL</v>
      </c>
      <c r="P1153" s="6"/>
      <c r="Q1153" s="8" t="str">
        <f>$Q$8</f>
        <v>BUDGET</v>
      </c>
    </row>
    <row r="1154" spans="1:21" ht="11.85" customHeight="1" x14ac:dyDescent="0.2">
      <c r="L1154" s="9"/>
      <c r="N1154" s="9"/>
      <c r="P1154" s="9"/>
    </row>
    <row r="1155" spans="1:21" ht="11.85" customHeight="1" x14ac:dyDescent="0.2">
      <c r="A1155" s="3" t="s">
        <v>643</v>
      </c>
      <c r="C1155" s="2">
        <v>0</v>
      </c>
      <c r="E1155" s="2">
        <v>0</v>
      </c>
      <c r="G1155" s="2">
        <v>0</v>
      </c>
      <c r="I1155" s="2">
        <v>0</v>
      </c>
      <c r="K1155" s="2">
        <v>0</v>
      </c>
      <c r="L1155" s="9"/>
      <c r="M1155" s="2">
        <v>0</v>
      </c>
      <c r="N1155" s="9"/>
      <c r="O1155" s="2">
        <v>0</v>
      </c>
      <c r="P1155" s="9"/>
      <c r="Q1155" s="2">
        <f>M1155+O1155</f>
        <v>0</v>
      </c>
      <c r="T1155" s="11"/>
    </row>
    <row r="1156" spans="1:21" ht="11.85" customHeight="1" x14ac:dyDescent="0.2">
      <c r="A1156" s="3" t="s">
        <v>644</v>
      </c>
      <c r="C1156" s="12">
        <v>251303.61</v>
      </c>
      <c r="E1156" s="12">
        <v>81780</v>
      </c>
      <c r="G1156" s="12">
        <v>136958.21</v>
      </c>
      <c r="I1156" s="12">
        <v>125400</v>
      </c>
      <c r="K1156" s="12">
        <v>125400</v>
      </c>
      <c r="L1156" s="9"/>
      <c r="M1156" s="12">
        <v>62000</v>
      </c>
      <c r="N1156" s="9"/>
      <c r="O1156" s="12">
        <v>25000</v>
      </c>
      <c r="P1156" s="9"/>
      <c r="Q1156" s="12">
        <f>M1156+O1156</f>
        <v>87000</v>
      </c>
      <c r="T1156" s="11"/>
    </row>
    <row r="1157" spans="1:21" ht="11.85" customHeight="1" x14ac:dyDescent="0.2">
      <c r="A1157" s="3" t="s">
        <v>337</v>
      </c>
      <c r="C1157" s="2">
        <f>SUM(C1155:C1156)</f>
        <v>251303.61</v>
      </c>
      <c r="E1157" s="2">
        <f>SUM(E1155:E1156)</f>
        <v>81780</v>
      </c>
      <c r="G1157" s="2">
        <f>SUM(G1155:G1156)</f>
        <v>136958.21</v>
      </c>
      <c r="I1157" s="2">
        <f>SUM(I1155:I1156)</f>
        <v>125400</v>
      </c>
      <c r="K1157" s="2">
        <f>SUM(K1155:K1156)</f>
        <v>125400</v>
      </c>
      <c r="L1157" s="9"/>
      <c r="M1157" s="2">
        <f>SUM(M1155:M1156)</f>
        <v>62000</v>
      </c>
      <c r="N1157" s="9"/>
      <c r="O1157" s="2">
        <f>SUM(O1155:O1156)</f>
        <v>25000</v>
      </c>
      <c r="P1157" s="9"/>
      <c r="Q1157" s="2">
        <f>SUM(Q1155:Q1156)</f>
        <v>87000</v>
      </c>
    </row>
    <row r="1158" spans="1:21" ht="11.85" customHeight="1" x14ac:dyDescent="0.2">
      <c r="L1158" s="9"/>
      <c r="N1158" s="9"/>
      <c r="P1158" s="9"/>
    </row>
    <row r="1159" spans="1:21" ht="11.85" customHeight="1" x14ac:dyDescent="0.2">
      <c r="A1159" s="3" t="s">
        <v>645</v>
      </c>
      <c r="C1159" s="2">
        <f>C1101+C1118+C1142+C1157</f>
        <v>1552091.85</v>
      </c>
      <c r="E1159" s="2">
        <f>E1101+E1118+E1142+E1157</f>
        <v>1456873.64</v>
      </c>
      <c r="G1159" s="2">
        <f>G1101+G1118+G1142+G1157</f>
        <v>1391317.7800000003</v>
      </c>
      <c r="I1159" s="2">
        <f>I1101+I1118+I1142+I1157</f>
        <v>1574166</v>
      </c>
      <c r="K1159" s="2">
        <f>K1101+K1118+K1142+K1157</f>
        <v>1570616</v>
      </c>
      <c r="L1159" s="9"/>
      <c r="M1159" s="2">
        <f>M1101+M1118+M1142+M1157</f>
        <v>1539912</v>
      </c>
      <c r="N1159" s="9"/>
      <c r="O1159" s="25">
        <f>O1101+O1118+O1142+O1157</f>
        <v>25000</v>
      </c>
      <c r="P1159" s="9"/>
      <c r="Q1159" s="2">
        <f>Q1101+Q1118+Q1142+Q1157</f>
        <v>1564912</v>
      </c>
      <c r="R1159" s="54"/>
      <c r="T1159" s="11"/>
      <c r="U1159" s="9"/>
    </row>
    <row r="1160" spans="1:21" ht="11.85" customHeight="1" x14ac:dyDescent="0.2"/>
    <row r="1161" spans="1:21" ht="11.85" customHeight="1" x14ac:dyDescent="0.2"/>
    <row r="1162" spans="1:21" ht="11.85" customHeight="1" x14ac:dyDescent="0.2"/>
    <row r="1163" spans="1:21" ht="11.85" customHeight="1" x14ac:dyDescent="0.2"/>
    <row r="1164" spans="1:21" ht="11.85" customHeight="1" x14ac:dyDescent="0.2"/>
    <row r="1165" spans="1:21" ht="11.85" customHeight="1" x14ac:dyDescent="0.2"/>
    <row r="1166" spans="1:21" ht="11.85" customHeight="1" x14ac:dyDescent="0.2"/>
    <row r="1167" spans="1:21" ht="11.85" customHeight="1" x14ac:dyDescent="0.2"/>
    <row r="1168" spans="1:21" ht="11.85" customHeight="1" x14ac:dyDescent="0.2"/>
    <row r="1169" ht="11.85" customHeight="1" x14ac:dyDescent="0.2"/>
    <row r="1170" ht="11.85" customHeight="1" x14ac:dyDescent="0.2"/>
    <row r="1171" ht="11.85" customHeight="1" x14ac:dyDescent="0.2"/>
    <row r="1172" ht="11.85" customHeight="1" x14ac:dyDescent="0.2"/>
    <row r="1173" ht="11.85" customHeight="1" x14ac:dyDescent="0.2"/>
    <row r="1174" ht="11.85" customHeight="1" x14ac:dyDescent="0.2"/>
    <row r="1175" ht="11.85" customHeight="1" x14ac:dyDescent="0.2"/>
    <row r="1176" ht="11.85" customHeight="1" x14ac:dyDescent="0.2"/>
    <row r="1177" ht="11.85" customHeight="1" x14ac:dyDescent="0.2"/>
    <row r="1178" ht="11.85" customHeight="1" x14ac:dyDescent="0.2"/>
    <row r="1179" ht="11.85" customHeight="1" x14ac:dyDescent="0.2"/>
    <row r="1180" ht="11.85" customHeight="1" x14ac:dyDescent="0.2"/>
    <row r="1181" ht="11.85" customHeight="1" x14ac:dyDescent="0.2"/>
    <row r="1182" ht="11.85" customHeight="1" x14ac:dyDescent="0.2"/>
    <row r="1183" ht="11.85" customHeight="1" x14ac:dyDescent="0.2"/>
    <row r="1184" ht="11.85" customHeight="1" x14ac:dyDescent="0.2"/>
    <row r="1185" ht="11.85" customHeight="1" x14ac:dyDescent="0.2"/>
    <row r="1186" ht="11.85" customHeight="1" x14ac:dyDescent="0.2"/>
    <row r="1187" ht="11.85" customHeight="1" x14ac:dyDescent="0.2"/>
    <row r="1188" ht="11.85" customHeight="1" x14ac:dyDescent="0.2"/>
    <row r="1189" ht="11.85" customHeight="1" x14ac:dyDescent="0.2"/>
    <row r="1190" ht="11.85" customHeight="1" x14ac:dyDescent="0.2"/>
    <row r="1191" ht="11.85" customHeight="1" x14ac:dyDescent="0.2"/>
    <row r="1192" ht="11.85" customHeight="1" x14ac:dyDescent="0.2"/>
    <row r="1193" ht="11.85" customHeight="1" x14ac:dyDescent="0.2"/>
    <row r="1194" ht="11.85" customHeight="1" x14ac:dyDescent="0.2"/>
    <row r="1195" ht="11.85" customHeight="1" x14ac:dyDescent="0.2"/>
    <row r="1196" ht="11.85" customHeight="1" x14ac:dyDescent="0.2"/>
    <row r="1197" ht="11.85" customHeight="1" x14ac:dyDescent="0.2"/>
    <row r="1198" ht="11.85" customHeight="1" x14ac:dyDescent="0.2"/>
    <row r="1199" ht="11.85" customHeight="1" x14ac:dyDescent="0.2"/>
    <row r="1200" ht="11.85" customHeight="1" x14ac:dyDescent="0.2"/>
    <row r="1201" spans="1:17" ht="11.85" customHeight="1" x14ac:dyDescent="0.2"/>
    <row r="1202" spans="1:17" ht="11.85" customHeight="1" x14ac:dyDescent="0.2"/>
    <row r="1203" spans="1:17" ht="11.85" customHeight="1" x14ac:dyDescent="0.2"/>
    <row r="1204" spans="1:17" ht="11.85" customHeight="1" x14ac:dyDescent="0.2"/>
    <row r="1205" spans="1:17" ht="11.85" customHeight="1" x14ac:dyDescent="0.2"/>
    <row r="1206" spans="1:17" ht="11.85" customHeight="1" x14ac:dyDescent="0.2"/>
    <row r="1207" spans="1:17" ht="11.85" customHeight="1" x14ac:dyDescent="0.2"/>
    <row r="1208" spans="1:17" ht="11.85" customHeight="1" x14ac:dyDescent="0.2"/>
    <row r="1209" spans="1:17" ht="11.85" customHeight="1" x14ac:dyDescent="0.2">
      <c r="A1209" s="1"/>
      <c r="B1209" s="1"/>
      <c r="E1209" s="2" t="str">
        <f>$E$1</f>
        <v>CITY OF BRADY</v>
      </c>
    </row>
    <row r="1210" spans="1:17" ht="11.85" customHeight="1" x14ac:dyDescent="0.2">
      <c r="E1210" s="2" t="str">
        <f>$E$2</f>
        <v>BUDGET  REPORT</v>
      </c>
    </row>
    <row r="1211" spans="1:17" ht="11.85" customHeight="1" x14ac:dyDescent="0.2">
      <c r="E1211" s="2" t="str">
        <f>$E$3</f>
        <v>FISCAL YEAR 2025 - 2026</v>
      </c>
    </row>
    <row r="1212" spans="1:17" ht="11.85" customHeight="1" x14ac:dyDescent="0.2">
      <c r="A1212" s="3" t="s">
        <v>3</v>
      </c>
    </row>
    <row r="1213" spans="1:17" ht="11.85" customHeight="1" x14ac:dyDescent="0.2">
      <c r="A1213" s="3" t="s">
        <v>646</v>
      </c>
    </row>
    <row r="1214" spans="1:17" ht="11.85" customHeight="1" x14ac:dyDescent="0.2">
      <c r="I1214" s="49" t="str">
        <f>$I$6</f>
        <v>(----- 2024-2025------)</v>
      </c>
      <c r="J1214" s="49"/>
      <c r="K1214" s="49"/>
      <c r="L1214" s="6"/>
      <c r="M1214" s="50" t="str">
        <f>$M$6</f>
        <v>2025-2026</v>
      </c>
      <c r="N1214" s="50"/>
      <c r="O1214" s="50"/>
      <c r="P1214" s="50"/>
      <c r="Q1214" s="50"/>
    </row>
    <row r="1215" spans="1:17" ht="11.85" customHeight="1" x14ac:dyDescent="0.2">
      <c r="C1215" s="5" t="str">
        <f>$C$7</f>
        <v>2021-2022</v>
      </c>
      <c r="D1215" s="5"/>
      <c r="E1215" s="5" t="str">
        <f>$E$7</f>
        <v>2022-2023</v>
      </c>
      <c r="F1215" s="5"/>
      <c r="G1215" s="5" t="str">
        <f>$G$7</f>
        <v>2023-2024</v>
      </c>
      <c r="H1215" s="5"/>
      <c r="I1215" s="5" t="s">
        <v>9</v>
      </c>
      <c r="J1215" s="5"/>
      <c r="K1215" s="5" t="str">
        <f>+$K$7</f>
        <v>PROJECTED</v>
      </c>
      <c r="L1215" s="6"/>
      <c r="M1215" s="5" t="str">
        <f>$M$7</f>
        <v>2025-2026</v>
      </c>
      <c r="N1215" s="6"/>
      <c r="O1215" s="5" t="str">
        <f>$O$7</f>
        <v>2025-2026</v>
      </c>
      <c r="P1215" s="6"/>
      <c r="Q1215" s="5" t="str">
        <f>$Q$7</f>
        <v>APPROVED</v>
      </c>
    </row>
    <row r="1216" spans="1:17" ht="11.85" customHeight="1" x14ac:dyDescent="0.2">
      <c r="A1216" s="7" t="s">
        <v>279</v>
      </c>
      <c r="C1216" s="8" t="s">
        <v>12</v>
      </c>
      <c r="D1216" s="5"/>
      <c r="E1216" s="8" t="s">
        <v>12</v>
      </c>
      <c r="F1216" s="5"/>
      <c r="G1216" s="8" t="s">
        <v>12</v>
      </c>
      <c r="H1216" s="5"/>
      <c r="I1216" s="8" t="s">
        <v>13</v>
      </c>
      <c r="J1216" s="5"/>
      <c r="K1216" s="8" t="s">
        <v>13</v>
      </c>
      <c r="L1216" s="6"/>
      <c r="M1216" s="8" t="str">
        <f>$M$8</f>
        <v>BASE</v>
      </c>
      <c r="N1216" s="6"/>
      <c r="O1216" s="8" t="str">
        <f>$O$8</f>
        <v>SUPPLEMENTAL</v>
      </c>
      <c r="P1216" s="6"/>
      <c r="Q1216" s="8" t="str">
        <f>$Q$8</f>
        <v>BUDGET</v>
      </c>
    </row>
    <row r="1217" spans="1:21" ht="11.85" customHeight="1" x14ac:dyDescent="0.2"/>
    <row r="1218" spans="1:21" ht="11.85" customHeight="1" x14ac:dyDescent="0.2">
      <c r="A1218" s="10" t="s">
        <v>280</v>
      </c>
    </row>
    <row r="1219" spans="1:21" ht="11.85" customHeight="1" x14ac:dyDescent="0.2">
      <c r="A1219" s="3" t="s">
        <v>647</v>
      </c>
      <c r="C1219" s="2">
        <v>0</v>
      </c>
      <c r="E1219" s="2">
        <v>0</v>
      </c>
      <c r="G1219" s="2">
        <v>0</v>
      </c>
      <c r="I1219" s="2">
        <v>0</v>
      </c>
      <c r="K1219" s="2">
        <v>0</v>
      </c>
      <c r="L1219" s="9"/>
      <c r="M1219" s="2">
        <v>0</v>
      </c>
      <c r="N1219" s="9"/>
      <c r="O1219" s="2">
        <v>0</v>
      </c>
      <c r="P1219" s="9"/>
      <c r="Q1219" s="2">
        <f t="shared" ref="Q1219:Q1225" si="42">M1219+O1219</f>
        <v>0</v>
      </c>
      <c r="T1219" s="11"/>
    </row>
    <row r="1220" spans="1:21" ht="11.85" customHeight="1" x14ac:dyDescent="0.2">
      <c r="A1220" s="3" t="s">
        <v>648</v>
      </c>
      <c r="C1220" s="2">
        <v>0</v>
      </c>
      <c r="E1220" s="2">
        <v>0</v>
      </c>
      <c r="G1220" s="2">
        <v>0</v>
      </c>
      <c r="I1220" s="2">
        <v>0</v>
      </c>
      <c r="K1220" s="2">
        <v>0</v>
      </c>
      <c r="L1220" s="9"/>
      <c r="M1220" s="2">
        <v>0</v>
      </c>
      <c r="N1220" s="9"/>
      <c r="O1220" s="2">
        <v>0</v>
      </c>
      <c r="P1220" s="9"/>
      <c r="Q1220" s="2">
        <f t="shared" si="42"/>
        <v>0</v>
      </c>
      <c r="T1220" s="11"/>
    </row>
    <row r="1221" spans="1:21" ht="11.85" customHeight="1" x14ac:dyDescent="0.2">
      <c r="A1221" s="3" t="s">
        <v>649</v>
      </c>
      <c r="C1221" s="2">
        <v>0</v>
      </c>
      <c r="E1221" s="2">
        <v>0</v>
      </c>
      <c r="G1221" s="2">
        <v>0</v>
      </c>
      <c r="I1221" s="2">
        <v>0</v>
      </c>
      <c r="K1221" s="2">
        <v>0</v>
      </c>
      <c r="L1221" s="9"/>
      <c r="M1221" s="2">
        <v>0</v>
      </c>
      <c r="N1221" s="9"/>
      <c r="O1221" s="2">
        <v>0</v>
      </c>
      <c r="P1221" s="9"/>
      <c r="Q1221" s="2">
        <f t="shared" si="42"/>
        <v>0</v>
      </c>
      <c r="T1221" s="11"/>
    </row>
    <row r="1222" spans="1:21" ht="11.85" customHeight="1" x14ac:dyDescent="0.2">
      <c r="A1222" s="3" t="s">
        <v>650</v>
      </c>
      <c r="C1222" s="2">
        <v>0</v>
      </c>
      <c r="E1222" s="2">
        <v>0</v>
      </c>
      <c r="G1222" s="2">
        <v>0</v>
      </c>
      <c r="I1222" s="2">
        <v>0</v>
      </c>
      <c r="K1222" s="2">
        <v>0</v>
      </c>
      <c r="L1222" s="9"/>
      <c r="M1222" s="2">
        <v>0</v>
      </c>
      <c r="N1222" s="9"/>
      <c r="O1222" s="2">
        <v>0</v>
      </c>
      <c r="P1222" s="9"/>
      <c r="Q1222" s="2">
        <f t="shared" si="42"/>
        <v>0</v>
      </c>
      <c r="T1222" s="11"/>
    </row>
    <row r="1223" spans="1:21" ht="11.85" customHeight="1" x14ac:dyDescent="0.2">
      <c r="A1223" s="3" t="s">
        <v>651</v>
      </c>
      <c r="C1223" s="2">
        <v>0</v>
      </c>
      <c r="E1223" s="2">
        <v>0</v>
      </c>
      <c r="G1223" s="2">
        <v>0</v>
      </c>
      <c r="I1223" s="2">
        <v>0</v>
      </c>
      <c r="K1223" s="2">
        <v>0</v>
      </c>
      <c r="L1223" s="9"/>
      <c r="M1223" s="2">
        <v>0</v>
      </c>
      <c r="N1223" s="9"/>
      <c r="O1223" s="2">
        <v>0</v>
      </c>
      <c r="P1223" s="9"/>
      <c r="Q1223" s="2">
        <f t="shared" si="42"/>
        <v>0</v>
      </c>
      <c r="T1223" s="11"/>
    </row>
    <row r="1224" spans="1:21" ht="11.85" customHeight="1" x14ac:dyDescent="0.2">
      <c r="A1224" s="3" t="s">
        <v>652</v>
      </c>
      <c r="C1224" s="2">
        <v>0</v>
      </c>
      <c r="E1224" s="2">
        <v>0</v>
      </c>
      <c r="G1224" s="2">
        <v>0</v>
      </c>
      <c r="I1224" s="2">
        <v>0</v>
      </c>
      <c r="K1224" s="2">
        <v>0</v>
      </c>
      <c r="L1224" s="9"/>
      <c r="M1224" s="2">
        <v>0</v>
      </c>
      <c r="N1224" s="9"/>
      <c r="O1224" s="2">
        <v>0</v>
      </c>
      <c r="P1224" s="9"/>
      <c r="Q1224" s="2">
        <f t="shared" si="42"/>
        <v>0</v>
      </c>
      <c r="T1224" s="11"/>
    </row>
    <row r="1225" spans="1:21" ht="11.85" customHeight="1" x14ac:dyDescent="0.2">
      <c r="A1225" s="3" t="s">
        <v>653</v>
      </c>
      <c r="C1225" s="12">
        <v>0</v>
      </c>
      <c r="E1225" s="12">
        <v>0</v>
      </c>
      <c r="G1225" s="12">
        <v>0</v>
      </c>
      <c r="I1225" s="12">
        <v>0</v>
      </c>
      <c r="K1225" s="12">
        <v>0</v>
      </c>
      <c r="L1225" s="9"/>
      <c r="M1225" s="12">
        <v>0</v>
      </c>
      <c r="N1225" s="9"/>
      <c r="O1225" s="12">
        <v>0</v>
      </c>
      <c r="P1225" s="9"/>
      <c r="Q1225" s="12">
        <f t="shared" si="42"/>
        <v>0</v>
      </c>
      <c r="T1225" s="11"/>
    </row>
    <row r="1226" spans="1:21" ht="11.85" customHeight="1" x14ac:dyDescent="0.2">
      <c r="A1226" s="3" t="s">
        <v>291</v>
      </c>
      <c r="C1226" s="2">
        <f>SUM(C1219:C1225)</f>
        <v>0</v>
      </c>
      <c r="E1226" s="2">
        <f>SUM(E1219:E1225)</f>
        <v>0</v>
      </c>
      <c r="G1226" s="2">
        <f>SUM(G1219:G1225)</f>
        <v>0</v>
      </c>
      <c r="I1226" s="2">
        <f>SUM(I1219:I1225)</f>
        <v>0</v>
      </c>
      <c r="K1226" s="2">
        <f>SUM(K1219:K1225)</f>
        <v>0</v>
      </c>
      <c r="L1226" s="9"/>
      <c r="M1226" s="2">
        <f>SUM(M1219:M1225)</f>
        <v>0</v>
      </c>
      <c r="N1226" s="9"/>
      <c r="O1226" s="2">
        <f>SUM(O1219:O1225)</f>
        <v>0</v>
      </c>
      <c r="P1226" s="9"/>
      <c r="Q1226" s="2">
        <f>SUM(Q1219:Q1225)</f>
        <v>0</v>
      </c>
      <c r="R1226" s="54"/>
      <c r="U1226" s="9"/>
    </row>
    <row r="1227" spans="1:21" ht="11.85" customHeight="1" x14ac:dyDescent="0.2">
      <c r="L1227" s="9"/>
      <c r="N1227" s="9"/>
      <c r="P1227" s="9"/>
    </row>
    <row r="1228" spans="1:21" ht="11.85" customHeight="1" x14ac:dyDescent="0.2">
      <c r="A1228" s="10" t="s">
        <v>292</v>
      </c>
      <c r="L1228" s="9"/>
      <c r="N1228" s="9"/>
      <c r="P1228" s="9"/>
    </row>
    <row r="1229" spans="1:21" ht="11.85" customHeight="1" x14ac:dyDescent="0.2">
      <c r="A1229" s="3" t="s">
        <v>654</v>
      </c>
      <c r="C1229" s="2">
        <v>0</v>
      </c>
      <c r="E1229" s="2">
        <v>0</v>
      </c>
      <c r="G1229" s="2">
        <v>0</v>
      </c>
      <c r="I1229" s="2">
        <v>0</v>
      </c>
      <c r="K1229" s="2">
        <v>0</v>
      </c>
      <c r="L1229" s="9"/>
      <c r="M1229" s="2">
        <v>0</v>
      </c>
      <c r="N1229" s="9"/>
      <c r="O1229" s="2">
        <v>0</v>
      </c>
      <c r="P1229" s="9"/>
      <c r="Q1229" s="2">
        <f t="shared" ref="Q1229:Q1238" si="43">M1229+O1229</f>
        <v>0</v>
      </c>
      <c r="T1229" s="11"/>
    </row>
    <row r="1230" spans="1:21" ht="11.85" customHeight="1" x14ac:dyDescent="0.2">
      <c r="A1230" s="3" t="s">
        <v>655</v>
      </c>
      <c r="C1230" s="2">
        <v>651.45000000000005</v>
      </c>
      <c r="E1230" s="2">
        <v>666.14</v>
      </c>
      <c r="G1230" s="2">
        <v>698.92</v>
      </c>
      <c r="I1230" s="2">
        <v>700</v>
      </c>
      <c r="K1230" s="2">
        <v>700</v>
      </c>
      <c r="L1230" s="9"/>
      <c r="M1230" s="2">
        <v>700</v>
      </c>
      <c r="N1230" s="9"/>
      <c r="O1230" s="2">
        <v>0</v>
      </c>
      <c r="P1230" s="9"/>
      <c r="Q1230" s="2">
        <f t="shared" si="43"/>
        <v>700</v>
      </c>
      <c r="T1230" s="11"/>
    </row>
    <row r="1231" spans="1:21" ht="11.85" customHeight="1" x14ac:dyDescent="0.2">
      <c r="A1231" s="3" t="s">
        <v>656</v>
      </c>
      <c r="C1231" s="2">
        <v>0</v>
      </c>
      <c r="E1231" s="2">
        <v>0</v>
      </c>
      <c r="G1231" s="2">
        <v>0</v>
      </c>
      <c r="I1231" s="2">
        <v>0</v>
      </c>
      <c r="K1231" s="2">
        <v>0</v>
      </c>
      <c r="L1231" s="9"/>
      <c r="M1231" s="2">
        <v>0</v>
      </c>
      <c r="N1231" s="9"/>
      <c r="O1231" s="2">
        <v>0</v>
      </c>
      <c r="P1231" s="9"/>
      <c r="Q1231" s="2">
        <f t="shared" si="43"/>
        <v>0</v>
      </c>
      <c r="T1231" s="11"/>
    </row>
    <row r="1232" spans="1:21" ht="11.85" customHeight="1" x14ac:dyDescent="0.2">
      <c r="A1232" s="3" t="s">
        <v>657</v>
      </c>
      <c r="C1232" s="2">
        <v>0</v>
      </c>
      <c r="E1232" s="2">
        <v>0</v>
      </c>
      <c r="G1232" s="2">
        <v>0</v>
      </c>
      <c r="I1232" s="2">
        <v>0</v>
      </c>
      <c r="K1232" s="2">
        <v>0</v>
      </c>
      <c r="L1232" s="9"/>
      <c r="M1232" s="2">
        <v>0</v>
      </c>
      <c r="N1232" s="9"/>
      <c r="O1232" s="2">
        <v>0</v>
      </c>
      <c r="P1232" s="9"/>
      <c r="Q1232" s="2">
        <f t="shared" si="43"/>
        <v>0</v>
      </c>
      <c r="T1232" s="11"/>
    </row>
    <row r="1233" spans="1:20" ht="11.85" customHeight="1" x14ac:dyDescent="0.2">
      <c r="A1233" s="3" t="s">
        <v>658</v>
      </c>
      <c r="C1233" s="2">
        <v>0</v>
      </c>
      <c r="E1233" s="2">
        <v>0</v>
      </c>
      <c r="G1233" s="2">
        <v>0</v>
      </c>
      <c r="I1233" s="2">
        <v>0</v>
      </c>
      <c r="K1233" s="2">
        <v>0</v>
      </c>
      <c r="L1233" s="9"/>
      <c r="M1233" s="2">
        <v>0</v>
      </c>
      <c r="N1233" s="9"/>
      <c r="O1233" s="2">
        <v>0</v>
      </c>
      <c r="P1233" s="9"/>
      <c r="Q1233" s="2">
        <f t="shared" si="43"/>
        <v>0</v>
      </c>
      <c r="T1233" s="11"/>
    </row>
    <row r="1234" spans="1:20" ht="11.85" customHeight="1" x14ac:dyDescent="0.2">
      <c r="A1234" s="3" t="s">
        <v>659</v>
      </c>
      <c r="C1234" s="2">
        <v>0</v>
      </c>
      <c r="E1234" s="2">
        <v>0</v>
      </c>
      <c r="G1234" s="2">
        <v>0</v>
      </c>
      <c r="I1234" s="2">
        <v>0</v>
      </c>
      <c r="K1234" s="2">
        <v>0</v>
      </c>
      <c r="L1234" s="9"/>
      <c r="M1234" s="2">
        <v>0</v>
      </c>
      <c r="N1234" s="9"/>
      <c r="O1234" s="2">
        <v>0</v>
      </c>
      <c r="P1234" s="9"/>
      <c r="Q1234" s="2">
        <f t="shared" si="43"/>
        <v>0</v>
      </c>
      <c r="T1234" s="11"/>
    </row>
    <row r="1235" spans="1:20" ht="11.85" customHeight="1" x14ac:dyDescent="0.2">
      <c r="A1235" s="3" t="s">
        <v>660</v>
      </c>
      <c r="C1235" s="2">
        <v>0</v>
      </c>
      <c r="E1235" s="2">
        <v>0</v>
      </c>
      <c r="G1235" s="2">
        <v>0</v>
      </c>
      <c r="I1235" s="2">
        <v>0</v>
      </c>
      <c r="K1235" s="2">
        <v>0</v>
      </c>
      <c r="L1235" s="9"/>
      <c r="M1235" s="2">
        <v>0</v>
      </c>
      <c r="N1235" s="9"/>
      <c r="O1235" s="2">
        <v>0</v>
      </c>
      <c r="P1235" s="9"/>
      <c r="Q1235" s="2">
        <f t="shared" si="43"/>
        <v>0</v>
      </c>
      <c r="T1235" s="11"/>
    </row>
    <row r="1236" spans="1:20" ht="11.85" customHeight="1" x14ac:dyDescent="0.2">
      <c r="A1236" s="3" t="s">
        <v>661</v>
      </c>
      <c r="C1236" s="2">
        <v>234.6</v>
      </c>
      <c r="E1236" s="2">
        <v>174</v>
      </c>
      <c r="G1236" s="2">
        <v>90</v>
      </c>
      <c r="I1236" s="2">
        <v>200</v>
      </c>
      <c r="K1236" s="2">
        <v>200</v>
      </c>
      <c r="L1236" s="9"/>
      <c r="M1236" s="2">
        <v>200</v>
      </c>
      <c r="N1236" s="9"/>
      <c r="O1236" s="2">
        <v>0</v>
      </c>
      <c r="P1236" s="9"/>
      <c r="Q1236" s="2">
        <f t="shared" si="43"/>
        <v>200</v>
      </c>
      <c r="T1236" s="11"/>
    </row>
    <row r="1237" spans="1:20" ht="11.85" customHeight="1" x14ac:dyDescent="0.2">
      <c r="A1237" s="3" t="s">
        <v>662</v>
      </c>
      <c r="C1237" s="2">
        <v>0</v>
      </c>
      <c r="E1237" s="2">
        <v>0</v>
      </c>
      <c r="G1237" s="2">
        <v>1797.32</v>
      </c>
      <c r="I1237" s="2">
        <v>0</v>
      </c>
      <c r="K1237" s="2">
        <v>0</v>
      </c>
      <c r="L1237" s="9"/>
      <c r="M1237" s="2">
        <v>0</v>
      </c>
      <c r="N1237" s="9"/>
      <c r="O1237" s="2">
        <v>0</v>
      </c>
      <c r="P1237" s="9"/>
      <c r="Q1237" s="2">
        <f t="shared" si="43"/>
        <v>0</v>
      </c>
      <c r="T1237" s="11"/>
    </row>
    <row r="1238" spans="1:20" ht="11.85" customHeight="1" x14ac:dyDescent="0.2">
      <c r="A1238" s="3" t="s">
        <v>663</v>
      </c>
      <c r="C1238" s="12">
        <v>0</v>
      </c>
      <c r="E1238" s="12">
        <v>0</v>
      </c>
      <c r="G1238" s="12">
        <v>0</v>
      </c>
      <c r="I1238" s="12">
        <v>0</v>
      </c>
      <c r="K1238" s="12">
        <v>0</v>
      </c>
      <c r="L1238" s="9"/>
      <c r="M1238" s="12">
        <v>0</v>
      </c>
      <c r="N1238" s="9"/>
      <c r="O1238" s="12">
        <v>0</v>
      </c>
      <c r="P1238" s="9"/>
      <c r="Q1238" s="12">
        <f t="shared" si="43"/>
        <v>0</v>
      </c>
      <c r="T1238" s="11"/>
    </row>
    <row r="1239" spans="1:20" ht="11.85" customHeight="1" x14ac:dyDescent="0.2">
      <c r="A1239" s="3" t="s">
        <v>310</v>
      </c>
      <c r="C1239" s="2">
        <f>SUM(C1229:C1238)</f>
        <v>886.05000000000007</v>
      </c>
      <c r="E1239" s="2">
        <f>SUM(E1229:E1238)</f>
        <v>840.14</v>
      </c>
      <c r="G1239" s="2">
        <f>SUM(G1229:G1238)</f>
        <v>2586.2399999999998</v>
      </c>
      <c r="I1239" s="2">
        <f>SUM(I1229:I1238)</f>
        <v>900</v>
      </c>
      <c r="K1239" s="2">
        <f>SUM(K1229:K1238)</f>
        <v>900</v>
      </c>
      <c r="L1239" s="9"/>
      <c r="M1239" s="2">
        <f>SUM(M1229:M1238)</f>
        <v>900</v>
      </c>
      <c r="N1239" s="9"/>
      <c r="O1239" s="2">
        <f>SUM(O1229:O1238)</f>
        <v>0</v>
      </c>
      <c r="P1239" s="9"/>
      <c r="Q1239" s="2">
        <f>SUM(Q1229:Q1238)</f>
        <v>900</v>
      </c>
      <c r="T1239" s="14"/>
    </row>
    <row r="1240" spans="1:20" ht="11.85" customHeight="1" x14ac:dyDescent="0.2"/>
    <row r="1241" spans="1:20" ht="11.85" customHeight="1" x14ac:dyDescent="0.2">
      <c r="A1241" s="10" t="s">
        <v>311</v>
      </c>
    </row>
    <row r="1242" spans="1:20" ht="11.85" customHeight="1" x14ac:dyDescent="0.2">
      <c r="A1242" s="3" t="s">
        <v>664</v>
      </c>
      <c r="B1242" s="9"/>
      <c r="C1242" s="2">
        <v>0</v>
      </c>
      <c r="E1242" s="2">
        <v>0</v>
      </c>
      <c r="G1242" s="2">
        <v>0</v>
      </c>
      <c r="I1242" s="2">
        <v>0</v>
      </c>
      <c r="K1242" s="2">
        <v>0</v>
      </c>
      <c r="L1242" s="9"/>
      <c r="M1242" s="2">
        <v>0</v>
      </c>
      <c r="N1242" s="9"/>
      <c r="O1242" s="2">
        <v>0</v>
      </c>
      <c r="P1242" s="9"/>
      <c r="Q1242" s="2">
        <f t="shared" ref="Q1242:Q1254" si="44">M1242+O1242</f>
        <v>0</v>
      </c>
      <c r="T1242" s="11"/>
    </row>
    <row r="1243" spans="1:20" ht="11.85" customHeight="1" x14ac:dyDescent="0.2">
      <c r="A1243" s="3" t="s">
        <v>665</v>
      </c>
      <c r="B1243" s="9"/>
      <c r="C1243" s="2">
        <v>500</v>
      </c>
      <c r="E1243" s="2">
        <v>0</v>
      </c>
      <c r="G1243" s="2">
        <v>0</v>
      </c>
      <c r="I1243" s="2">
        <v>2000</v>
      </c>
      <c r="K1243" s="2">
        <v>0</v>
      </c>
      <c r="L1243" s="9"/>
      <c r="M1243" s="2">
        <v>2000</v>
      </c>
      <c r="N1243" s="9"/>
      <c r="O1243" s="2">
        <v>0</v>
      </c>
      <c r="P1243" s="9"/>
      <c r="Q1243" s="2">
        <f t="shared" si="44"/>
        <v>2000</v>
      </c>
      <c r="T1243" s="11"/>
    </row>
    <row r="1244" spans="1:20" ht="11.85" customHeight="1" x14ac:dyDescent="0.2">
      <c r="A1244" s="3" t="s">
        <v>666</v>
      </c>
      <c r="B1244" s="9"/>
      <c r="C1244" s="2">
        <v>2936.04</v>
      </c>
      <c r="E1244" s="2">
        <v>0</v>
      </c>
      <c r="G1244" s="2">
        <v>0</v>
      </c>
      <c r="I1244" s="2">
        <v>2000</v>
      </c>
      <c r="K1244" s="2">
        <v>4000</v>
      </c>
      <c r="L1244" s="9"/>
      <c r="M1244" s="2">
        <v>2000</v>
      </c>
      <c r="N1244" s="9"/>
      <c r="O1244" s="2">
        <v>0</v>
      </c>
      <c r="P1244" s="9"/>
      <c r="Q1244" s="2">
        <f t="shared" si="44"/>
        <v>2000</v>
      </c>
      <c r="T1244" s="11"/>
    </row>
    <row r="1245" spans="1:20" ht="11.85" customHeight="1" x14ac:dyDescent="0.2">
      <c r="A1245" s="3" t="s">
        <v>667</v>
      </c>
      <c r="B1245" s="9"/>
      <c r="C1245" s="2">
        <v>0</v>
      </c>
      <c r="E1245" s="2">
        <v>0</v>
      </c>
      <c r="G1245" s="2">
        <v>0</v>
      </c>
      <c r="I1245" s="2">
        <v>0</v>
      </c>
      <c r="K1245" s="2">
        <v>0</v>
      </c>
      <c r="L1245" s="9"/>
      <c r="M1245" s="2">
        <v>0</v>
      </c>
      <c r="N1245" s="9"/>
      <c r="O1245" s="2">
        <v>0</v>
      </c>
      <c r="P1245" s="9"/>
      <c r="Q1245" s="2">
        <f t="shared" si="44"/>
        <v>0</v>
      </c>
      <c r="T1245" s="11"/>
    </row>
    <row r="1246" spans="1:20" ht="11.85" customHeight="1" x14ac:dyDescent="0.2">
      <c r="A1246" s="3" t="s">
        <v>668</v>
      </c>
      <c r="B1246" s="9"/>
      <c r="C1246" s="2">
        <v>0</v>
      </c>
      <c r="E1246" s="2">
        <v>0</v>
      </c>
      <c r="G1246" s="2">
        <v>0</v>
      </c>
      <c r="I1246" s="2">
        <v>500</v>
      </c>
      <c r="K1246" s="2">
        <v>500</v>
      </c>
      <c r="L1246" s="9"/>
      <c r="M1246" s="2">
        <v>500</v>
      </c>
      <c r="N1246" s="9"/>
      <c r="O1246" s="2">
        <v>0</v>
      </c>
      <c r="P1246" s="9"/>
      <c r="Q1246" s="2">
        <f t="shared" si="44"/>
        <v>500</v>
      </c>
      <c r="T1246" s="11"/>
    </row>
    <row r="1247" spans="1:20" ht="11.85" customHeight="1" x14ac:dyDescent="0.2">
      <c r="A1247" s="3" t="s">
        <v>669</v>
      </c>
      <c r="B1247" s="9"/>
      <c r="C1247" s="2">
        <v>0</v>
      </c>
      <c r="E1247" s="2">
        <v>0</v>
      </c>
      <c r="G1247" s="2">
        <v>0</v>
      </c>
      <c r="I1247" s="2">
        <v>1000</v>
      </c>
      <c r="K1247" s="2">
        <v>1000</v>
      </c>
      <c r="L1247" s="9"/>
      <c r="M1247" s="2">
        <v>1000</v>
      </c>
      <c r="N1247" s="9"/>
      <c r="O1247" s="2">
        <v>0</v>
      </c>
      <c r="P1247" s="9"/>
      <c r="Q1247" s="2">
        <f t="shared" si="44"/>
        <v>1000</v>
      </c>
      <c r="T1247" s="11"/>
    </row>
    <row r="1248" spans="1:20" ht="11.85" customHeight="1" x14ac:dyDescent="0.2">
      <c r="A1248" s="3" t="s">
        <v>670</v>
      </c>
      <c r="B1248" s="9"/>
      <c r="C1248" s="2">
        <v>371.87</v>
      </c>
      <c r="E1248" s="2">
        <v>0</v>
      </c>
      <c r="G1248" s="2">
        <v>12762.11</v>
      </c>
      <c r="I1248" s="2">
        <v>0</v>
      </c>
      <c r="K1248" s="2">
        <v>0</v>
      </c>
      <c r="L1248" s="9"/>
      <c r="M1248" s="2">
        <v>0</v>
      </c>
      <c r="N1248" s="9"/>
      <c r="O1248" s="2">
        <v>0</v>
      </c>
      <c r="P1248" s="9"/>
      <c r="Q1248" s="2">
        <f t="shared" si="44"/>
        <v>0</v>
      </c>
      <c r="T1248" s="11"/>
    </row>
    <row r="1249" spans="1:20" ht="11.85" customHeight="1" x14ac:dyDescent="0.2">
      <c r="A1249" s="3" t="s">
        <v>671</v>
      </c>
      <c r="B1249" s="9"/>
      <c r="C1249" s="2">
        <v>14377.73</v>
      </c>
      <c r="E1249" s="2">
        <v>7669</v>
      </c>
      <c r="G1249" s="2">
        <v>9174.48</v>
      </c>
      <c r="I1249" s="2">
        <v>10000</v>
      </c>
      <c r="K1249" s="2">
        <v>27000</v>
      </c>
      <c r="L1249" s="9"/>
      <c r="M1249" s="2">
        <v>10000</v>
      </c>
      <c r="N1249" s="9"/>
      <c r="O1249" s="2">
        <v>0</v>
      </c>
      <c r="P1249" s="9"/>
      <c r="Q1249" s="2">
        <f t="shared" si="44"/>
        <v>10000</v>
      </c>
      <c r="T1249" s="11"/>
    </row>
    <row r="1250" spans="1:20" ht="11.85" customHeight="1" x14ac:dyDescent="0.2">
      <c r="A1250" s="3" t="s">
        <v>672</v>
      </c>
      <c r="B1250" s="9"/>
      <c r="C1250" s="2">
        <v>0</v>
      </c>
      <c r="E1250" s="2">
        <v>0</v>
      </c>
      <c r="G1250" s="2">
        <v>0</v>
      </c>
      <c r="I1250" s="2">
        <v>0</v>
      </c>
      <c r="K1250" s="2">
        <v>0</v>
      </c>
      <c r="L1250" s="9"/>
      <c r="M1250" s="2">
        <v>0</v>
      </c>
      <c r="N1250" s="9"/>
      <c r="O1250" s="2">
        <v>0</v>
      </c>
      <c r="P1250" s="9"/>
      <c r="Q1250" s="2">
        <f t="shared" si="44"/>
        <v>0</v>
      </c>
      <c r="T1250" s="11"/>
    </row>
    <row r="1251" spans="1:20" ht="11.85" customHeight="1" x14ac:dyDescent="0.2">
      <c r="A1251" s="3" t="s">
        <v>673</v>
      </c>
      <c r="B1251" s="9"/>
      <c r="C1251" s="2">
        <v>0</v>
      </c>
      <c r="E1251" s="2">
        <v>0</v>
      </c>
      <c r="G1251" s="2">
        <v>0</v>
      </c>
      <c r="I1251" s="2">
        <v>0</v>
      </c>
      <c r="K1251" s="2">
        <v>0</v>
      </c>
      <c r="L1251" s="9"/>
      <c r="M1251" s="2">
        <v>0</v>
      </c>
      <c r="N1251" s="9"/>
      <c r="O1251" s="2">
        <v>0</v>
      </c>
      <c r="P1251" s="9"/>
      <c r="Q1251" s="2">
        <f t="shared" si="44"/>
        <v>0</v>
      </c>
      <c r="T1251" s="11"/>
    </row>
    <row r="1252" spans="1:20" ht="11.85" customHeight="1" x14ac:dyDescent="0.2">
      <c r="A1252" s="3" t="s">
        <v>674</v>
      </c>
      <c r="B1252" s="9"/>
      <c r="C1252" s="2">
        <v>0</v>
      </c>
      <c r="E1252" s="2">
        <v>0</v>
      </c>
      <c r="G1252" s="2">
        <v>0</v>
      </c>
      <c r="I1252" s="2">
        <v>0</v>
      </c>
      <c r="K1252" s="2">
        <v>0</v>
      </c>
      <c r="L1252" s="9"/>
      <c r="M1252" s="2">
        <v>0</v>
      </c>
      <c r="N1252" s="9"/>
      <c r="O1252" s="2">
        <v>0</v>
      </c>
      <c r="P1252" s="9"/>
      <c r="Q1252" s="2">
        <f t="shared" si="44"/>
        <v>0</v>
      </c>
      <c r="T1252" s="11"/>
    </row>
    <row r="1253" spans="1:20" ht="11.85" customHeight="1" x14ac:dyDescent="0.2">
      <c r="A1253" s="3" t="s">
        <v>675</v>
      </c>
      <c r="B1253" s="9"/>
      <c r="C1253" s="2">
        <v>0</v>
      </c>
      <c r="E1253" s="2">
        <v>0</v>
      </c>
      <c r="G1253" s="2">
        <v>0</v>
      </c>
      <c r="I1253" s="2">
        <v>0</v>
      </c>
      <c r="K1253" s="2">
        <v>0</v>
      </c>
      <c r="L1253" s="9"/>
      <c r="M1253" s="2">
        <v>0</v>
      </c>
      <c r="N1253" s="9"/>
      <c r="O1253" s="2">
        <v>0</v>
      </c>
      <c r="P1253" s="9"/>
      <c r="Q1253" s="2">
        <f t="shared" si="44"/>
        <v>0</v>
      </c>
      <c r="T1253" s="11"/>
    </row>
    <row r="1254" spans="1:20" ht="11.85" customHeight="1" x14ac:dyDescent="0.2">
      <c r="A1254" s="3" t="s">
        <v>676</v>
      </c>
      <c r="B1254" s="9"/>
      <c r="C1254" s="12">
        <v>0</v>
      </c>
      <c r="E1254" s="12">
        <v>0</v>
      </c>
      <c r="G1254" s="12">
        <v>0</v>
      </c>
      <c r="I1254" s="12">
        <v>0</v>
      </c>
      <c r="K1254" s="12">
        <v>0</v>
      </c>
      <c r="L1254" s="9"/>
      <c r="M1254" s="12">
        <v>0</v>
      </c>
      <c r="N1254" s="9"/>
      <c r="O1254" s="12">
        <v>0</v>
      </c>
      <c r="P1254" s="9"/>
      <c r="Q1254" s="12">
        <f t="shared" si="44"/>
        <v>0</v>
      </c>
      <c r="T1254" s="11"/>
    </row>
    <row r="1255" spans="1:20" ht="11.85" customHeight="1" x14ac:dyDescent="0.2">
      <c r="A1255" s="3" t="s">
        <v>334</v>
      </c>
      <c r="B1255" s="9"/>
      <c r="C1255" s="2">
        <f>SUM(C1242:C1254)</f>
        <v>18185.64</v>
      </c>
      <c r="E1255" s="2">
        <f>SUM(E1242:E1254)</f>
        <v>7669</v>
      </c>
      <c r="G1255" s="2">
        <f>SUM(G1242:G1254)</f>
        <v>21936.59</v>
      </c>
      <c r="I1255" s="2">
        <f>SUM(I1242:I1254)</f>
        <v>15500</v>
      </c>
      <c r="K1255" s="2">
        <f>SUM(K1242:K1254)</f>
        <v>32500</v>
      </c>
      <c r="L1255" s="9"/>
      <c r="M1255" s="2">
        <f>SUM(M1242:M1254)</f>
        <v>15500</v>
      </c>
      <c r="N1255" s="9"/>
      <c r="O1255" s="2">
        <f>SUM(O1242:O1254)</f>
        <v>0</v>
      </c>
      <c r="P1255" s="9"/>
      <c r="Q1255" s="2">
        <f>SUM(Q1242:Q1254)</f>
        <v>15500</v>
      </c>
      <c r="T1255" s="14"/>
    </row>
    <row r="1256" spans="1:20" ht="11.45" customHeight="1" x14ac:dyDescent="0.2">
      <c r="B1256" s="9"/>
      <c r="L1256" s="9"/>
      <c r="N1256" s="9"/>
      <c r="P1256" s="9"/>
    </row>
    <row r="1257" spans="1:20" ht="11.25" customHeight="1" x14ac:dyDescent="0.2">
      <c r="A1257" s="3" t="s">
        <v>677</v>
      </c>
      <c r="B1257" s="9"/>
      <c r="C1257" s="2">
        <v>0</v>
      </c>
      <c r="E1257" s="2">
        <v>0</v>
      </c>
      <c r="G1257" s="2">
        <v>0</v>
      </c>
      <c r="I1257" s="2">
        <v>0</v>
      </c>
      <c r="K1257" s="2">
        <v>0</v>
      </c>
      <c r="L1257" s="9"/>
      <c r="M1257" s="2">
        <v>0</v>
      </c>
      <c r="N1257" s="9"/>
      <c r="O1257" s="2">
        <v>0</v>
      </c>
      <c r="P1257" s="9"/>
      <c r="Q1257" s="2">
        <f>M1257+O1257</f>
        <v>0</v>
      </c>
      <c r="T1257" s="11"/>
    </row>
    <row r="1258" spans="1:20" ht="11.25" customHeight="1" x14ac:dyDescent="0.2">
      <c r="A1258" s="3" t="s">
        <v>678</v>
      </c>
      <c r="B1258" s="9"/>
      <c r="C1258" s="12">
        <v>0</v>
      </c>
      <c r="E1258" s="12">
        <v>0</v>
      </c>
      <c r="G1258" s="12">
        <v>0</v>
      </c>
      <c r="I1258" s="12">
        <v>0</v>
      </c>
      <c r="K1258" s="12">
        <v>0</v>
      </c>
      <c r="L1258" s="9"/>
      <c r="M1258" s="12">
        <v>0</v>
      </c>
      <c r="N1258" s="9"/>
      <c r="O1258" s="12">
        <v>0</v>
      </c>
      <c r="P1258" s="9"/>
      <c r="Q1258" s="12">
        <f>M1258+O1258</f>
        <v>0</v>
      </c>
      <c r="T1258" s="11"/>
    </row>
    <row r="1259" spans="1:20" ht="11.85" customHeight="1" x14ac:dyDescent="0.2">
      <c r="A1259" s="3" t="s">
        <v>337</v>
      </c>
      <c r="B1259" s="9"/>
      <c r="C1259" s="2">
        <f>SUM(C1257:C1258)</f>
        <v>0</v>
      </c>
      <c r="E1259" s="2">
        <f>SUM(E1257:E1258)</f>
        <v>0</v>
      </c>
      <c r="G1259" s="2">
        <f>SUM(G1257:G1258)</f>
        <v>0</v>
      </c>
      <c r="I1259" s="2">
        <f>SUM(I1257:I1258)</f>
        <v>0</v>
      </c>
      <c r="K1259" s="2">
        <f>SUM(K1257:K1258)</f>
        <v>0</v>
      </c>
      <c r="L1259" s="9"/>
      <c r="M1259" s="2">
        <f>SUM(M1257:M1258)</f>
        <v>0</v>
      </c>
      <c r="N1259" s="9"/>
      <c r="O1259" s="2">
        <f>SUM(O1257:O1258)</f>
        <v>0</v>
      </c>
      <c r="P1259" s="9"/>
      <c r="Q1259" s="2">
        <f>SUM(Q1257:Q1258)</f>
        <v>0</v>
      </c>
    </row>
    <row r="1260" spans="1:20" ht="11.85" customHeight="1" x14ac:dyDescent="0.2">
      <c r="B1260" s="9"/>
      <c r="L1260" s="9"/>
      <c r="N1260" s="9"/>
      <c r="P1260" s="9"/>
    </row>
    <row r="1261" spans="1:20" ht="11.85" customHeight="1" x14ac:dyDescent="0.2">
      <c r="A1261" s="3" t="s">
        <v>679</v>
      </c>
      <c r="B1261" s="9"/>
      <c r="C1261" s="2">
        <f>C1226+C1239+C1255+C1259</f>
        <v>19071.689999999999</v>
      </c>
      <c r="E1261" s="2">
        <f>E1226+E1239+E1255+E1259</f>
        <v>8509.14</v>
      </c>
      <c r="G1261" s="2">
        <f>G1226+G1239+G1255+G1259</f>
        <v>24522.83</v>
      </c>
      <c r="I1261" s="2">
        <f>I1226+I1239+I1255+I1259</f>
        <v>16400</v>
      </c>
      <c r="K1261" s="2">
        <f>K1226+K1239+K1255+K1259</f>
        <v>33400</v>
      </c>
      <c r="L1261" s="9"/>
      <c r="M1261" s="2">
        <f>M1226+M1239+M1255+M1259</f>
        <v>16400</v>
      </c>
      <c r="N1261" s="9"/>
      <c r="O1261" s="2">
        <f>O1226+O1239+O1255+O1259</f>
        <v>0</v>
      </c>
      <c r="P1261" s="9"/>
      <c r="Q1261" s="2">
        <f>Q1226+Q1239+Q1255+Q1259</f>
        <v>16400</v>
      </c>
      <c r="R1261" s="58"/>
      <c r="T1261" s="11"/>
    </row>
    <row r="1262" spans="1:20" ht="11.85" customHeight="1" x14ac:dyDescent="0.2">
      <c r="B1262" s="9"/>
      <c r="L1262" s="9"/>
      <c r="N1262" s="9"/>
      <c r="P1262" s="9"/>
    </row>
    <row r="1263" spans="1:20" ht="11.85" customHeight="1" x14ac:dyDescent="0.2">
      <c r="B1263" s="9"/>
      <c r="L1263" s="9"/>
      <c r="N1263" s="9"/>
      <c r="P1263" s="9"/>
    </row>
    <row r="1264" spans="1:20" ht="11.85" customHeight="1" x14ac:dyDescent="0.2">
      <c r="B1264" s="9"/>
      <c r="L1264" s="9"/>
      <c r="N1264" s="9"/>
      <c r="P1264" s="9"/>
    </row>
    <row r="1265" spans="1:17" ht="11.85" customHeight="1" x14ac:dyDescent="0.2">
      <c r="B1265" s="9"/>
      <c r="L1265" s="9"/>
      <c r="N1265" s="9"/>
      <c r="P1265" s="9"/>
    </row>
    <row r="1266" spans="1:17" ht="11.85" customHeight="1" x14ac:dyDescent="0.2">
      <c r="B1266" s="9"/>
      <c r="L1266" s="9"/>
      <c r="N1266" s="9"/>
      <c r="P1266" s="9"/>
    </row>
    <row r="1267" spans="1:17" ht="11.85" customHeight="1" x14ac:dyDescent="0.2">
      <c r="B1267" s="9"/>
      <c r="L1267" s="9"/>
      <c r="N1267" s="9"/>
      <c r="P1267" s="9"/>
    </row>
    <row r="1268" spans="1:17" ht="11.85" customHeight="1" x14ac:dyDescent="0.2">
      <c r="B1268" s="9"/>
      <c r="L1268" s="9"/>
      <c r="N1268" s="9"/>
      <c r="P1268" s="9"/>
    </row>
    <row r="1269" spans="1:17" ht="11.85" customHeight="1" x14ac:dyDescent="0.2">
      <c r="B1269" s="9"/>
      <c r="L1269" s="9"/>
      <c r="N1269" s="9"/>
      <c r="P1269" s="9"/>
    </row>
    <row r="1270" spans="1:17" ht="11.85" customHeight="1" x14ac:dyDescent="0.2">
      <c r="B1270" s="9"/>
      <c r="L1270" s="9"/>
      <c r="N1270" s="9"/>
      <c r="P1270" s="9"/>
    </row>
    <row r="1271" spans="1:17" ht="11.85" customHeight="1" x14ac:dyDescent="0.2">
      <c r="B1271" s="9"/>
      <c r="L1271" s="9"/>
      <c r="N1271" s="9"/>
      <c r="P1271" s="9"/>
    </row>
    <row r="1272" spans="1:17" ht="11.85" customHeight="1" x14ac:dyDescent="0.2">
      <c r="B1272" s="9"/>
      <c r="L1272" s="9"/>
      <c r="N1272" s="9"/>
      <c r="P1272" s="9"/>
    </row>
    <row r="1273" spans="1:17" ht="11.85" customHeight="1" x14ac:dyDescent="0.2">
      <c r="B1273" s="9"/>
      <c r="L1273" s="9"/>
      <c r="N1273" s="9"/>
      <c r="P1273" s="9"/>
    </row>
    <row r="1274" spans="1:17" ht="11.85" customHeight="1" x14ac:dyDescent="0.2">
      <c r="B1274" s="9"/>
      <c r="L1274" s="9"/>
      <c r="N1274" s="9"/>
      <c r="P1274" s="9"/>
    </row>
    <row r="1275" spans="1:17" ht="11.85" customHeight="1" x14ac:dyDescent="0.2">
      <c r="A1275" s="1"/>
      <c r="B1275" s="1"/>
      <c r="E1275" s="2" t="str">
        <f>$E$1</f>
        <v>CITY OF BRADY</v>
      </c>
    </row>
    <row r="1276" spans="1:17" ht="11.85" customHeight="1" x14ac:dyDescent="0.2">
      <c r="E1276" s="2" t="str">
        <f>$E$2</f>
        <v>BUDGET  REPORT</v>
      </c>
    </row>
    <row r="1277" spans="1:17" ht="11.85" customHeight="1" x14ac:dyDescent="0.2">
      <c r="E1277" s="2" t="str">
        <f>$E$3</f>
        <v>FISCAL YEAR 2025 - 2026</v>
      </c>
    </row>
    <row r="1278" spans="1:17" ht="11.85" customHeight="1" x14ac:dyDescent="0.2">
      <c r="A1278" s="3" t="s">
        <v>3</v>
      </c>
    </row>
    <row r="1279" spans="1:17" ht="11.85" customHeight="1" x14ac:dyDescent="0.2">
      <c r="A1279" s="3" t="s">
        <v>680</v>
      </c>
    </row>
    <row r="1280" spans="1:17" ht="11.85" customHeight="1" x14ac:dyDescent="0.2">
      <c r="A1280" s="30" t="s">
        <v>681</v>
      </c>
      <c r="I1280" s="49" t="str">
        <f>$I$6</f>
        <v>(----- 2024-2025------)</v>
      </c>
      <c r="J1280" s="49"/>
      <c r="K1280" s="49"/>
      <c r="L1280" s="6"/>
      <c r="M1280" s="50" t="str">
        <f>$M$6</f>
        <v>2025-2026</v>
      </c>
      <c r="N1280" s="50"/>
      <c r="O1280" s="50"/>
      <c r="P1280" s="50"/>
      <c r="Q1280" s="50"/>
    </row>
    <row r="1281" spans="1:21" ht="11.85" customHeight="1" x14ac:dyDescent="0.2">
      <c r="C1281" s="5" t="str">
        <f>$C$7</f>
        <v>2021-2022</v>
      </c>
      <c r="D1281" s="5"/>
      <c r="E1281" s="5" t="str">
        <f>$E$7</f>
        <v>2022-2023</v>
      </c>
      <c r="F1281" s="5"/>
      <c r="G1281" s="5" t="str">
        <f>$G$7</f>
        <v>2023-2024</v>
      </c>
      <c r="H1281" s="5"/>
      <c r="I1281" s="5" t="s">
        <v>9</v>
      </c>
      <c r="J1281" s="5"/>
      <c r="K1281" s="5" t="str">
        <f>+$K$7</f>
        <v>PROJECTED</v>
      </c>
      <c r="L1281" s="6"/>
      <c r="M1281" s="5" t="str">
        <f>$M$7</f>
        <v>2025-2026</v>
      </c>
      <c r="N1281" s="6"/>
      <c r="O1281" s="5" t="str">
        <f>$O$7</f>
        <v>2025-2026</v>
      </c>
      <c r="P1281" s="6"/>
      <c r="Q1281" s="5" t="str">
        <f>$Q$7</f>
        <v>APPROVED</v>
      </c>
    </row>
    <row r="1282" spans="1:21" ht="11.85" customHeight="1" x14ac:dyDescent="0.2">
      <c r="A1282" s="7" t="s">
        <v>279</v>
      </c>
      <c r="C1282" s="8" t="s">
        <v>12</v>
      </c>
      <c r="D1282" s="5"/>
      <c r="E1282" s="8" t="s">
        <v>12</v>
      </c>
      <c r="F1282" s="5"/>
      <c r="G1282" s="8" t="s">
        <v>12</v>
      </c>
      <c r="H1282" s="5"/>
      <c r="I1282" s="8" t="s">
        <v>13</v>
      </c>
      <c r="J1282" s="5"/>
      <c r="K1282" s="8" t="s">
        <v>13</v>
      </c>
      <c r="L1282" s="6"/>
      <c r="M1282" s="8" t="str">
        <f>$M$8</f>
        <v>BASE</v>
      </c>
      <c r="N1282" s="6"/>
      <c r="O1282" s="8" t="str">
        <f>$O$8</f>
        <v>SUPPLEMENTAL</v>
      </c>
      <c r="P1282" s="6"/>
      <c r="Q1282" s="8" t="str">
        <f>$Q$8</f>
        <v>BUDGET</v>
      </c>
    </row>
    <row r="1283" spans="1:21" ht="11.85" customHeight="1" x14ac:dyDescent="0.2"/>
    <row r="1284" spans="1:21" ht="11.85" customHeight="1" x14ac:dyDescent="0.2">
      <c r="A1284" s="10" t="s">
        <v>280</v>
      </c>
    </row>
    <row r="1285" spans="1:21" ht="11.85" customHeight="1" x14ac:dyDescent="0.2">
      <c r="A1285" s="3" t="s">
        <v>682</v>
      </c>
      <c r="C1285" s="2">
        <v>0</v>
      </c>
      <c r="E1285" s="2">
        <v>0</v>
      </c>
      <c r="G1285" s="2">
        <v>0</v>
      </c>
      <c r="I1285" s="2">
        <v>0</v>
      </c>
      <c r="K1285" s="2">
        <v>0</v>
      </c>
      <c r="L1285" s="9"/>
      <c r="M1285" s="2">
        <v>0</v>
      </c>
      <c r="N1285" s="9"/>
      <c r="O1285" s="2">
        <v>0</v>
      </c>
      <c r="P1285" s="9"/>
      <c r="Q1285" s="2">
        <f t="shared" ref="Q1285:Q1293" si="45">M1285+O1285</f>
        <v>0</v>
      </c>
      <c r="T1285" s="11"/>
    </row>
    <row r="1286" spans="1:21" ht="11.85" customHeight="1" x14ac:dyDescent="0.2">
      <c r="A1286" s="3" t="s">
        <v>683</v>
      </c>
      <c r="C1286" s="2">
        <v>0</v>
      </c>
      <c r="E1286" s="2">
        <v>0</v>
      </c>
      <c r="G1286" s="2">
        <v>0</v>
      </c>
      <c r="I1286" s="2">
        <v>0</v>
      </c>
      <c r="K1286" s="2">
        <v>0</v>
      </c>
      <c r="L1286" s="9"/>
      <c r="M1286" s="2">
        <v>0</v>
      </c>
      <c r="N1286" s="9"/>
      <c r="O1286" s="2">
        <v>0</v>
      </c>
      <c r="P1286" s="9"/>
      <c r="Q1286" s="2">
        <f t="shared" si="45"/>
        <v>0</v>
      </c>
      <c r="T1286" s="11"/>
    </row>
    <row r="1287" spans="1:21" ht="11.85" customHeight="1" x14ac:dyDescent="0.2">
      <c r="A1287" s="3" t="s">
        <v>684</v>
      </c>
      <c r="C1287" s="2">
        <v>0</v>
      </c>
      <c r="E1287" s="2">
        <v>0</v>
      </c>
      <c r="G1287" s="2">
        <v>0</v>
      </c>
      <c r="I1287" s="2">
        <v>0</v>
      </c>
      <c r="K1287" s="2">
        <v>0</v>
      </c>
      <c r="L1287" s="9"/>
      <c r="M1287" s="2">
        <v>0</v>
      </c>
      <c r="N1287" s="9"/>
      <c r="O1287" s="2">
        <v>0</v>
      </c>
      <c r="P1287" s="9"/>
      <c r="Q1287" s="2">
        <f t="shared" si="45"/>
        <v>0</v>
      </c>
      <c r="T1287" s="11"/>
    </row>
    <row r="1288" spans="1:21" ht="11.85" hidden="1" customHeight="1" x14ac:dyDescent="0.2">
      <c r="A1288" s="3" t="s">
        <v>685</v>
      </c>
      <c r="C1288" s="2">
        <v>0</v>
      </c>
      <c r="E1288" s="2">
        <v>0</v>
      </c>
      <c r="G1288" s="2">
        <v>0</v>
      </c>
      <c r="I1288" s="2">
        <v>0</v>
      </c>
      <c r="K1288" s="2">
        <v>0</v>
      </c>
      <c r="L1288" s="9"/>
      <c r="M1288" s="2">
        <v>0</v>
      </c>
      <c r="N1288" s="9"/>
      <c r="O1288" s="2">
        <v>0</v>
      </c>
      <c r="P1288" s="9"/>
      <c r="Q1288" s="2">
        <f>M1288+O1288</f>
        <v>0</v>
      </c>
      <c r="T1288" s="11"/>
    </row>
    <row r="1289" spans="1:21" ht="11.85" customHeight="1" x14ac:dyDescent="0.2">
      <c r="A1289" s="3" t="s">
        <v>686</v>
      </c>
      <c r="C1289" s="2">
        <v>0</v>
      </c>
      <c r="E1289" s="2">
        <v>0</v>
      </c>
      <c r="G1289" s="2">
        <v>0</v>
      </c>
      <c r="I1289" s="2">
        <v>0</v>
      </c>
      <c r="K1289" s="2">
        <v>0</v>
      </c>
      <c r="L1289" s="9"/>
      <c r="M1289" s="2">
        <v>0</v>
      </c>
      <c r="N1289" s="9"/>
      <c r="O1289" s="2">
        <v>0</v>
      </c>
      <c r="P1289" s="9"/>
      <c r="Q1289" s="2">
        <f t="shared" si="45"/>
        <v>0</v>
      </c>
      <c r="T1289" s="11"/>
    </row>
    <row r="1290" spans="1:21" ht="11.85" customHeight="1" x14ac:dyDescent="0.2">
      <c r="A1290" s="3" t="s">
        <v>687</v>
      </c>
      <c r="C1290" s="2">
        <v>0</v>
      </c>
      <c r="E1290" s="2">
        <v>0</v>
      </c>
      <c r="G1290" s="2">
        <v>0</v>
      </c>
      <c r="I1290" s="2">
        <v>0</v>
      </c>
      <c r="K1290" s="2">
        <v>0</v>
      </c>
      <c r="L1290" s="9"/>
      <c r="M1290" s="2">
        <v>0</v>
      </c>
      <c r="N1290" s="9"/>
      <c r="O1290" s="2">
        <v>0</v>
      </c>
      <c r="P1290" s="9"/>
      <c r="Q1290" s="2">
        <f t="shared" si="45"/>
        <v>0</v>
      </c>
      <c r="T1290" s="11"/>
    </row>
    <row r="1291" spans="1:21" ht="11.85" customHeight="1" x14ac:dyDescent="0.2">
      <c r="A1291" s="3" t="s">
        <v>688</v>
      </c>
      <c r="C1291" s="2">
        <v>0</v>
      </c>
      <c r="E1291" s="2">
        <v>0</v>
      </c>
      <c r="G1291" s="2">
        <v>0</v>
      </c>
      <c r="I1291" s="2">
        <v>0</v>
      </c>
      <c r="K1291" s="2">
        <v>0</v>
      </c>
      <c r="L1291" s="9"/>
      <c r="M1291" s="2">
        <v>0</v>
      </c>
      <c r="N1291" s="9"/>
      <c r="O1291" s="2">
        <v>0</v>
      </c>
      <c r="P1291" s="9"/>
      <c r="Q1291" s="2">
        <f t="shared" si="45"/>
        <v>0</v>
      </c>
      <c r="T1291" s="11"/>
    </row>
    <row r="1292" spans="1:21" ht="11.85" customHeight="1" x14ac:dyDescent="0.2">
      <c r="A1292" s="3" t="s">
        <v>689</v>
      </c>
      <c r="C1292" s="2">
        <v>0</v>
      </c>
      <c r="E1292" s="2">
        <v>0</v>
      </c>
      <c r="G1292" s="2">
        <v>0</v>
      </c>
      <c r="I1292" s="2">
        <v>0</v>
      </c>
      <c r="K1292" s="2">
        <v>0</v>
      </c>
      <c r="L1292" s="9"/>
      <c r="M1292" s="2">
        <v>0</v>
      </c>
      <c r="N1292" s="9"/>
      <c r="O1292" s="2">
        <v>0</v>
      </c>
      <c r="P1292" s="9"/>
      <c r="Q1292" s="2">
        <f t="shared" si="45"/>
        <v>0</v>
      </c>
      <c r="T1292" s="11"/>
    </row>
    <row r="1293" spans="1:21" ht="11.85" customHeight="1" x14ac:dyDescent="0.2">
      <c r="A1293" s="3" t="s">
        <v>690</v>
      </c>
      <c r="C1293" s="12">
        <v>0</v>
      </c>
      <c r="E1293" s="12">
        <v>0</v>
      </c>
      <c r="G1293" s="12">
        <v>0</v>
      </c>
      <c r="I1293" s="12">
        <v>0</v>
      </c>
      <c r="K1293" s="12">
        <v>0</v>
      </c>
      <c r="L1293" s="9"/>
      <c r="M1293" s="12">
        <v>0</v>
      </c>
      <c r="N1293" s="9"/>
      <c r="O1293" s="12">
        <v>0</v>
      </c>
      <c r="P1293" s="9"/>
      <c r="Q1293" s="12">
        <f t="shared" si="45"/>
        <v>0</v>
      </c>
      <c r="T1293" s="11"/>
    </row>
    <row r="1294" spans="1:21" ht="11.85" customHeight="1" x14ac:dyDescent="0.2">
      <c r="A1294" s="3" t="s">
        <v>291</v>
      </c>
      <c r="C1294" s="2">
        <f>SUM(C1285:C1293)</f>
        <v>0</v>
      </c>
      <c r="E1294" s="2">
        <f>SUM(E1285:E1293)</f>
        <v>0</v>
      </c>
      <c r="G1294" s="2">
        <f>SUM(G1285:G1293)</f>
        <v>0</v>
      </c>
      <c r="I1294" s="2">
        <f>SUM(I1285:I1293)</f>
        <v>0</v>
      </c>
      <c r="K1294" s="2">
        <f>SUM(K1285:K1293)</f>
        <v>0</v>
      </c>
      <c r="L1294" s="9"/>
      <c r="M1294" s="2">
        <f>SUM(M1285:M1293)</f>
        <v>0</v>
      </c>
      <c r="N1294" s="9"/>
      <c r="O1294" s="2">
        <f>SUM(O1285:O1293)</f>
        <v>0</v>
      </c>
      <c r="P1294" s="9"/>
      <c r="Q1294" s="2">
        <f>SUM(Q1285:Q1293)</f>
        <v>0</v>
      </c>
      <c r="R1294" s="54"/>
      <c r="U1294" s="9"/>
    </row>
    <row r="1295" spans="1:21" ht="11.85" customHeight="1" x14ac:dyDescent="0.2">
      <c r="L1295" s="9"/>
      <c r="N1295" s="9"/>
      <c r="P1295" s="9"/>
    </row>
    <row r="1296" spans="1:21" ht="11.85" customHeight="1" x14ac:dyDescent="0.2">
      <c r="A1296" s="10" t="s">
        <v>292</v>
      </c>
      <c r="L1296" s="9"/>
      <c r="N1296" s="9"/>
      <c r="P1296" s="9"/>
    </row>
    <row r="1297" spans="1:20" ht="11.85" customHeight="1" x14ac:dyDescent="0.2">
      <c r="A1297" s="3" t="s">
        <v>691</v>
      </c>
      <c r="C1297" s="2">
        <v>0</v>
      </c>
      <c r="E1297" s="2">
        <v>0</v>
      </c>
      <c r="G1297" s="2">
        <v>0</v>
      </c>
      <c r="I1297" s="2">
        <v>0</v>
      </c>
      <c r="K1297" s="2">
        <v>0</v>
      </c>
      <c r="L1297" s="9"/>
      <c r="M1297" s="2">
        <v>0</v>
      </c>
      <c r="N1297" s="9"/>
      <c r="O1297" s="2">
        <v>0</v>
      </c>
      <c r="P1297" s="9"/>
      <c r="Q1297" s="2">
        <f>M1297+O1297</f>
        <v>0</v>
      </c>
      <c r="T1297" s="11"/>
    </row>
    <row r="1298" spans="1:20" ht="11.85" customHeight="1" x14ac:dyDescent="0.2">
      <c r="A1298" s="3" t="s">
        <v>692</v>
      </c>
      <c r="C1298" s="2">
        <v>0</v>
      </c>
      <c r="E1298" s="2">
        <v>0</v>
      </c>
      <c r="G1298" s="2">
        <v>0</v>
      </c>
      <c r="I1298" s="2">
        <v>0</v>
      </c>
      <c r="K1298" s="2">
        <v>0</v>
      </c>
      <c r="L1298" s="9"/>
      <c r="M1298" s="2">
        <v>0</v>
      </c>
      <c r="N1298" s="9"/>
      <c r="O1298" s="2">
        <v>0</v>
      </c>
      <c r="P1298" s="9"/>
      <c r="Q1298" s="2">
        <f>M1298+O1298</f>
        <v>0</v>
      </c>
      <c r="T1298" s="11"/>
    </row>
    <row r="1299" spans="1:20" ht="11.85" customHeight="1" x14ac:dyDescent="0.2">
      <c r="A1299" s="3" t="s">
        <v>693</v>
      </c>
      <c r="C1299" s="2">
        <v>0</v>
      </c>
      <c r="E1299" s="2">
        <v>0</v>
      </c>
      <c r="G1299" s="2">
        <v>0</v>
      </c>
      <c r="I1299" s="2">
        <v>0</v>
      </c>
      <c r="K1299" s="2">
        <v>0</v>
      </c>
      <c r="L1299" s="9"/>
      <c r="M1299" s="2">
        <v>0</v>
      </c>
      <c r="N1299" s="9"/>
      <c r="O1299" s="2">
        <v>0</v>
      </c>
      <c r="P1299" s="9"/>
      <c r="Q1299" s="2">
        <f>M1299+O1299</f>
        <v>0</v>
      </c>
      <c r="T1299" s="11"/>
    </row>
    <row r="1300" spans="1:20" ht="11.85" customHeight="1" x14ac:dyDescent="0.2">
      <c r="A1300" s="3" t="s">
        <v>694</v>
      </c>
      <c r="C1300" s="12">
        <v>0</v>
      </c>
      <c r="E1300" s="12">
        <v>0</v>
      </c>
      <c r="G1300" s="12">
        <v>0</v>
      </c>
      <c r="I1300" s="12">
        <v>0</v>
      </c>
      <c r="K1300" s="12">
        <v>0</v>
      </c>
      <c r="L1300" s="9"/>
      <c r="M1300" s="12">
        <v>0</v>
      </c>
      <c r="N1300" s="9"/>
      <c r="O1300" s="12">
        <v>0</v>
      </c>
      <c r="P1300" s="9"/>
      <c r="Q1300" s="12">
        <f>M1300+O1300</f>
        <v>0</v>
      </c>
      <c r="T1300" s="11"/>
    </row>
    <row r="1301" spans="1:20" ht="11.85" customHeight="1" x14ac:dyDescent="0.2">
      <c r="A1301" s="3" t="s">
        <v>310</v>
      </c>
      <c r="C1301" s="2">
        <f>SUM(C1297:C1300)</f>
        <v>0</v>
      </c>
      <c r="E1301" s="2">
        <f>SUM(E1297:E1300)</f>
        <v>0</v>
      </c>
      <c r="G1301" s="2">
        <f>SUM(G1297:G1300)</f>
        <v>0</v>
      </c>
      <c r="I1301" s="2">
        <f>SUM(I1297:I1300)</f>
        <v>0</v>
      </c>
      <c r="K1301" s="2">
        <f>SUM(K1297:K1300)</f>
        <v>0</v>
      </c>
      <c r="L1301" s="9"/>
      <c r="M1301" s="2">
        <f>SUM(M1297:M1300)</f>
        <v>0</v>
      </c>
      <c r="N1301" s="9"/>
      <c r="O1301" s="2">
        <f>SUM(O1297:O1300)</f>
        <v>0</v>
      </c>
      <c r="P1301" s="9"/>
      <c r="Q1301" s="2">
        <f>SUM(Q1297:Q1300)</f>
        <v>0</v>
      </c>
    </row>
    <row r="1302" spans="1:20" ht="11.85" customHeight="1" x14ac:dyDescent="0.2">
      <c r="L1302" s="9"/>
      <c r="N1302" s="9"/>
      <c r="P1302" s="9"/>
    </row>
    <row r="1303" spans="1:20" ht="11.85" customHeight="1" x14ac:dyDescent="0.2">
      <c r="A1303" s="10" t="s">
        <v>311</v>
      </c>
      <c r="L1303" s="9"/>
      <c r="N1303" s="9"/>
      <c r="P1303" s="9"/>
    </row>
    <row r="1304" spans="1:20" ht="11.85" customHeight="1" x14ac:dyDescent="0.2">
      <c r="A1304" s="3" t="s">
        <v>695</v>
      </c>
      <c r="C1304" s="2">
        <v>0</v>
      </c>
      <c r="E1304" s="2">
        <v>0</v>
      </c>
      <c r="G1304" s="2">
        <v>0</v>
      </c>
      <c r="I1304" s="2">
        <v>0</v>
      </c>
      <c r="K1304" s="2">
        <v>0</v>
      </c>
      <c r="L1304" s="9"/>
      <c r="M1304" s="2">
        <v>0</v>
      </c>
      <c r="N1304" s="9"/>
      <c r="O1304" s="2">
        <v>0</v>
      </c>
      <c r="P1304" s="9"/>
      <c r="Q1304" s="2">
        <f t="shared" ref="Q1304:Q1311" si="46">M1304+O1304</f>
        <v>0</v>
      </c>
      <c r="T1304" s="11"/>
    </row>
    <row r="1305" spans="1:20" ht="11.85" customHeight="1" x14ac:dyDescent="0.2">
      <c r="A1305" s="3" t="s">
        <v>696</v>
      </c>
      <c r="C1305" s="2">
        <v>0</v>
      </c>
      <c r="E1305" s="2">
        <v>0</v>
      </c>
      <c r="G1305" s="2">
        <v>0</v>
      </c>
      <c r="I1305" s="2">
        <v>0</v>
      </c>
      <c r="K1305" s="2">
        <v>0</v>
      </c>
      <c r="L1305" s="9"/>
      <c r="M1305" s="2">
        <v>0</v>
      </c>
      <c r="N1305" s="9"/>
      <c r="O1305" s="2">
        <v>0</v>
      </c>
      <c r="P1305" s="9"/>
      <c r="Q1305" s="2">
        <f t="shared" si="46"/>
        <v>0</v>
      </c>
      <c r="T1305" s="11"/>
    </row>
    <row r="1306" spans="1:20" ht="11.85" customHeight="1" x14ac:dyDescent="0.2">
      <c r="A1306" s="3" t="s">
        <v>697</v>
      </c>
      <c r="C1306" s="2">
        <v>0</v>
      </c>
      <c r="E1306" s="2">
        <v>0</v>
      </c>
      <c r="G1306" s="2">
        <v>0</v>
      </c>
      <c r="I1306" s="2">
        <v>0</v>
      </c>
      <c r="K1306" s="2">
        <v>0</v>
      </c>
      <c r="L1306" s="9"/>
      <c r="M1306" s="2">
        <v>0</v>
      </c>
      <c r="N1306" s="9"/>
      <c r="O1306" s="2">
        <v>0</v>
      </c>
      <c r="P1306" s="9"/>
      <c r="Q1306" s="2">
        <f t="shared" si="46"/>
        <v>0</v>
      </c>
      <c r="T1306" s="11"/>
    </row>
    <row r="1307" spans="1:20" ht="11.85" customHeight="1" x14ac:dyDescent="0.2">
      <c r="A1307" s="3" t="s">
        <v>698</v>
      </c>
      <c r="C1307" s="2">
        <v>0</v>
      </c>
      <c r="E1307" s="2">
        <v>0</v>
      </c>
      <c r="G1307" s="2">
        <v>0</v>
      </c>
      <c r="I1307" s="2">
        <v>0</v>
      </c>
      <c r="K1307" s="2">
        <v>0</v>
      </c>
      <c r="L1307" s="9"/>
      <c r="M1307" s="2">
        <v>0</v>
      </c>
      <c r="N1307" s="9"/>
      <c r="O1307" s="2">
        <v>0</v>
      </c>
      <c r="P1307" s="9"/>
      <c r="Q1307" s="2">
        <f t="shared" si="46"/>
        <v>0</v>
      </c>
      <c r="T1307" s="11"/>
    </row>
    <row r="1308" spans="1:20" ht="11.85" customHeight="1" x14ac:dyDescent="0.2">
      <c r="A1308" s="3" t="s">
        <v>699</v>
      </c>
      <c r="C1308" s="2">
        <v>0</v>
      </c>
      <c r="E1308" s="2">
        <v>0</v>
      </c>
      <c r="G1308" s="2">
        <v>0</v>
      </c>
      <c r="I1308" s="2">
        <v>0</v>
      </c>
      <c r="K1308" s="2">
        <v>0</v>
      </c>
      <c r="L1308" s="9"/>
      <c r="M1308" s="2">
        <v>0</v>
      </c>
      <c r="N1308" s="9"/>
      <c r="O1308" s="2">
        <v>0</v>
      </c>
      <c r="P1308" s="9"/>
      <c r="Q1308" s="2">
        <f t="shared" si="46"/>
        <v>0</v>
      </c>
      <c r="T1308" s="11"/>
    </row>
    <row r="1309" spans="1:20" ht="11.85" customHeight="1" x14ac:dyDescent="0.2">
      <c r="A1309" s="3" t="s">
        <v>700</v>
      </c>
      <c r="C1309" s="2">
        <v>0</v>
      </c>
      <c r="E1309" s="2">
        <v>0</v>
      </c>
      <c r="G1309" s="2">
        <v>0</v>
      </c>
      <c r="I1309" s="2">
        <v>0</v>
      </c>
      <c r="K1309" s="2">
        <v>0</v>
      </c>
      <c r="L1309" s="9"/>
      <c r="M1309" s="2">
        <v>0</v>
      </c>
      <c r="N1309" s="9"/>
      <c r="O1309" s="2">
        <v>0</v>
      </c>
      <c r="P1309" s="9"/>
      <c r="Q1309" s="2">
        <f t="shared" si="46"/>
        <v>0</v>
      </c>
      <c r="T1309" s="11"/>
    </row>
    <row r="1310" spans="1:20" ht="11.85" customHeight="1" x14ac:dyDescent="0.2">
      <c r="A1310" s="3" t="s">
        <v>701</v>
      </c>
      <c r="C1310" s="2">
        <v>0</v>
      </c>
      <c r="E1310" s="2">
        <v>0</v>
      </c>
      <c r="G1310" s="2">
        <v>0</v>
      </c>
      <c r="I1310" s="2">
        <v>0</v>
      </c>
      <c r="K1310" s="2">
        <v>0</v>
      </c>
      <c r="L1310" s="9"/>
      <c r="M1310" s="2">
        <v>0</v>
      </c>
      <c r="N1310" s="9"/>
      <c r="O1310" s="2">
        <v>0</v>
      </c>
      <c r="P1310" s="9"/>
      <c r="Q1310" s="2">
        <f t="shared" si="46"/>
        <v>0</v>
      </c>
      <c r="T1310" s="11"/>
    </row>
    <row r="1311" spans="1:20" ht="11.85" customHeight="1" x14ac:dyDescent="0.2">
      <c r="A1311" s="3" t="s">
        <v>702</v>
      </c>
      <c r="C1311" s="12">
        <v>0</v>
      </c>
      <c r="E1311" s="12">
        <v>0</v>
      </c>
      <c r="G1311" s="12">
        <v>0</v>
      </c>
      <c r="I1311" s="12">
        <v>0</v>
      </c>
      <c r="K1311" s="12">
        <v>0</v>
      </c>
      <c r="L1311" s="9"/>
      <c r="M1311" s="12">
        <v>0</v>
      </c>
      <c r="N1311" s="9"/>
      <c r="O1311" s="12">
        <v>0</v>
      </c>
      <c r="P1311" s="9"/>
      <c r="Q1311" s="12">
        <f t="shared" si="46"/>
        <v>0</v>
      </c>
      <c r="T1311" s="11"/>
    </row>
    <row r="1312" spans="1:20" ht="11.85" customHeight="1" x14ac:dyDescent="0.2">
      <c r="A1312" s="3" t="s">
        <v>334</v>
      </c>
      <c r="C1312" s="2">
        <f>SUM(C1304:C1311)</f>
        <v>0</v>
      </c>
      <c r="E1312" s="2">
        <f>SUM(E1304:E1311)</f>
        <v>0</v>
      </c>
      <c r="G1312" s="2">
        <f>SUM(G1304:G1311)</f>
        <v>0</v>
      </c>
      <c r="I1312" s="2">
        <f>SUM(I1304:I1311)</f>
        <v>0</v>
      </c>
      <c r="K1312" s="2">
        <f>SUM(K1304:K1311)</f>
        <v>0</v>
      </c>
      <c r="L1312" s="9"/>
      <c r="M1312" s="2">
        <f>SUM(M1304:M1311)</f>
        <v>0</v>
      </c>
      <c r="N1312" s="9"/>
      <c r="O1312" s="2">
        <f>SUM(O1304:O1311)</f>
        <v>0</v>
      </c>
      <c r="P1312" s="9"/>
      <c r="Q1312" s="2">
        <f>SUM(Q1304:Q1311)</f>
        <v>0</v>
      </c>
      <c r="R1312" s="54"/>
    </row>
    <row r="1313" spans="1:20" ht="11.85" customHeight="1" x14ac:dyDescent="0.2">
      <c r="L1313" s="9"/>
      <c r="N1313" s="9"/>
      <c r="P1313" s="9"/>
    </row>
    <row r="1314" spans="1:20" ht="11.85" customHeight="1" x14ac:dyDescent="0.2">
      <c r="A1314" s="3" t="s">
        <v>703</v>
      </c>
      <c r="C1314" s="2">
        <v>0</v>
      </c>
      <c r="E1314" s="2">
        <v>0</v>
      </c>
      <c r="G1314" s="2">
        <v>0</v>
      </c>
      <c r="I1314" s="2">
        <v>0</v>
      </c>
      <c r="K1314" s="2">
        <v>0</v>
      </c>
      <c r="L1314" s="9"/>
      <c r="M1314" s="2">
        <v>0</v>
      </c>
      <c r="N1314" s="9"/>
      <c r="O1314" s="2">
        <v>0</v>
      </c>
      <c r="P1314" s="9"/>
      <c r="Q1314" s="2">
        <f>M1314+O1314</f>
        <v>0</v>
      </c>
    </row>
    <row r="1315" spans="1:20" ht="11.85" customHeight="1" x14ac:dyDescent="0.2">
      <c r="A1315" s="3" t="s">
        <v>704</v>
      </c>
      <c r="C1315" s="12">
        <v>0</v>
      </c>
      <c r="E1315" s="12">
        <v>0</v>
      </c>
      <c r="G1315" s="12">
        <v>0</v>
      </c>
      <c r="I1315" s="12">
        <v>0</v>
      </c>
      <c r="K1315" s="12">
        <v>0</v>
      </c>
      <c r="L1315" s="9"/>
      <c r="M1315" s="12">
        <v>0</v>
      </c>
      <c r="N1315" s="9"/>
      <c r="O1315" s="12">
        <v>0</v>
      </c>
      <c r="P1315" s="9"/>
      <c r="Q1315" s="12">
        <f>M1315+O1315</f>
        <v>0</v>
      </c>
    </row>
    <row r="1316" spans="1:20" ht="11.85" customHeight="1" x14ac:dyDescent="0.2">
      <c r="A1316" s="3" t="s">
        <v>337</v>
      </c>
      <c r="C1316" s="2">
        <f>SUM(C1314:C1315)</f>
        <v>0</v>
      </c>
      <c r="E1316" s="2">
        <f>SUM(E1314:E1315)</f>
        <v>0</v>
      </c>
      <c r="G1316" s="2">
        <f>SUM(G1314:G1315)</f>
        <v>0</v>
      </c>
      <c r="I1316" s="2">
        <f>SUM(I1314:I1315)</f>
        <v>0</v>
      </c>
      <c r="K1316" s="2">
        <f>SUM(K1314:K1315)</f>
        <v>0</v>
      </c>
      <c r="L1316" s="9"/>
      <c r="M1316" s="2">
        <f>SUM(M1314:M1315)</f>
        <v>0</v>
      </c>
      <c r="N1316" s="9"/>
      <c r="O1316" s="2">
        <f>SUM(O1314:O1315)</f>
        <v>0</v>
      </c>
      <c r="P1316" s="9"/>
      <c r="Q1316" s="2">
        <f>SUM(Q1314:Q1315)</f>
        <v>0</v>
      </c>
    </row>
    <row r="1317" spans="1:20" ht="11.85" customHeight="1" x14ac:dyDescent="0.2">
      <c r="L1317" s="9"/>
      <c r="N1317" s="9"/>
      <c r="P1317" s="9"/>
    </row>
    <row r="1318" spans="1:20" ht="11.85" customHeight="1" x14ac:dyDescent="0.2">
      <c r="A1318" s="3" t="s">
        <v>705</v>
      </c>
      <c r="C1318" s="2">
        <f>C1294+C1301+C1312+C1316</f>
        <v>0</v>
      </c>
      <c r="E1318" s="2">
        <f>E1294+E1301+E1312+E1316</f>
        <v>0</v>
      </c>
      <c r="G1318" s="2">
        <f>G1294+G1301+G1312+G1316</f>
        <v>0</v>
      </c>
      <c r="I1318" s="2">
        <f>I1294+I1301+I1312+I1316</f>
        <v>0</v>
      </c>
      <c r="K1318" s="2">
        <f>K1294+K1301+K1312+K1316</f>
        <v>0</v>
      </c>
      <c r="L1318" s="9"/>
      <c r="M1318" s="2">
        <f>M1294+M1301+M1312+M1316</f>
        <v>0</v>
      </c>
      <c r="N1318" s="9"/>
      <c r="O1318" s="2">
        <f>O1294+O1301+O1312+O1316</f>
        <v>0</v>
      </c>
      <c r="P1318" s="9"/>
      <c r="Q1318" s="2">
        <f>Q1294+Q1301+Q1312+Q1316</f>
        <v>0</v>
      </c>
      <c r="R1318" s="58"/>
      <c r="T1318" s="11"/>
    </row>
    <row r="1319" spans="1:20" ht="11.85" customHeight="1" x14ac:dyDescent="0.2"/>
    <row r="1320" spans="1:20" ht="11.85" customHeight="1" x14ac:dyDescent="0.2"/>
    <row r="1321" spans="1:20" ht="11.85" customHeight="1" x14ac:dyDescent="0.2"/>
    <row r="1322" spans="1:20" ht="11.85" customHeight="1" x14ac:dyDescent="0.2"/>
    <row r="1323" spans="1:20" ht="11.85" customHeight="1" x14ac:dyDescent="0.2"/>
    <row r="1324" spans="1:20" ht="11.85" customHeight="1" x14ac:dyDescent="0.2"/>
    <row r="1325" spans="1:20" ht="11.85" customHeight="1" x14ac:dyDescent="0.2"/>
    <row r="1326" spans="1:20" ht="11.85" customHeight="1" x14ac:dyDescent="0.2"/>
    <row r="1327" spans="1:20" ht="11.85" customHeight="1" x14ac:dyDescent="0.2"/>
    <row r="1328" spans="1:20" ht="11.85" customHeight="1" x14ac:dyDescent="0.2"/>
    <row r="1329" spans="1:5" ht="11.85" customHeight="1" x14ac:dyDescent="0.2"/>
    <row r="1330" spans="1:5" ht="11.85" customHeight="1" x14ac:dyDescent="0.2"/>
    <row r="1331" spans="1:5" ht="11.85" customHeight="1" x14ac:dyDescent="0.2"/>
    <row r="1332" spans="1:5" ht="11.85" customHeight="1" x14ac:dyDescent="0.2"/>
    <row r="1333" spans="1:5" ht="11.85" customHeight="1" x14ac:dyDescent="0.2"/>
    <row r="1334" spans="1:5" ht="11.85" customHeight="1" x14ac:dyDescent="0.2"/>
    <row r="1335" spans="1:5" ht="11.85" customHeight="1" x14ac:dyDescent="0.2"/>
    <row r="1336" spans="1:5" ht="11.85" customHeight="1" x14ac:dyDescent="0.2"/>
    <row r="1337" spans="1:5" ht="11.85" customHeight="1" x14ac:dyDescent="0.2"/>
    <row r="1338" spans="1:5" ht="11.85" customHeight="1" x14ac:dyDescent="0.2"/>
    <row r="1339" spans="1:5" ht="11.85" customHeight="1" x14ac:dyDescent="0.2"/>
    <row r="1340" spans="1:5" ht="11.85" customHeight="1" x14ac:dyDescent="0.2">
      <c r="A1340" s="1"/>
      <c r="B1340" s="1"/>
      <c r="E1340" s="2" t="str">
        <f>$E$1</f>
        <v>CITY OF BRADY</v>
      </c>
    </row>
    <row r="1341" spans="1:5" ht="11.85" customHeight="1" x14ac:dyDescent="0.2">
      <c r="E1341" s="2" t="str">
        <f>$E$2</f>
        <v>BUDGET  REPORT</v>
      </c>
    </row>
    <row r="1342" spans="1:5" ht="11.85" customHeight="1" x14ac:dyDescent="0.2">
      <c r="E1342" s="2" t="str">
        <f>$E$3</f>
        <v>FISCAL YEAR 2025 - 2026</v>
      </c>
    </row>
    <row r="1343" spans="1:5" ht="11.85" customHeight="1" x14ac:dyDescent="0.2">
      <c r="A1343" s="3" t="s">
        <v>3</v>
      </c>
    </row>
    <row r="1344" spans="1:5" ht="11.85" customHeight="1" x14ac:dyDescent="0.2">
      <c r="A1344" s="3" t="s">
        <v>706</v>
      </c>
    </row>
    <row r="1345" spans="1:21" ht="11.85" customHeight="1" x14ac:dyDescent="0.2">
      <c r="A1345" s="30" t="s">
        <v>681</v>
      </c>
      <c r="I1345" s="49" t="str">
        <f>$I$6</f>
        <v>(----- 2024-2025------)</v>
      </c>
      <c r="J1345" s="49"/>
      <c r="K1345" s="49"/>
      <c r="L1345" s="6"/>
      <c r="M1345" s="50" t="str">
        <f>$M$6</f>
        <v>2025-2026</v>
      </c>
      <c r="N1345" s="50"/>
      <c r="O1345" s="50"/>
      <c r="P1345" s="50"/>
      <c r="Q1345" s="50"/>
    </row>
    <row r="1346" spans="1:21" ht="11.85" customHeight="1" x14ac:dyDescent="0.2">
      <c r="C1346" s="5" t="str">
        <f>$C$7</f>
        <v>2021-2022</v>
      </c>
      <c r="D1346" s="5"/>
      <c r="E1346" s="5" t="str">
        <f>$E$7</f>
        <v>2022-2023</v>
      </c>
      <c r="F1346" s="5"/>
      <c r="G1346" s="5" t="str">
        <f>$G$7</f>
        <v>2023-2024</v>
      </c>
      <c r="H1346" s="5"/>
      <c r="I1346" s="5" t="s">
        <v>9</v>
      </c>
      <c r="J1346" s="5"/>
      <c r="K1346" s="5" t="str">
        <f>+$K$7</f>
        <v>PROJECTED</v>
      </c>
      <c r="L1346" s="6"/>
      <c r="M1346" s="5" t="str">
        <f>$M$7</f>
        <v>2025-2026</v>
      </c>
      <c r="N1346" s="6"/>
      <c r="O1346" s="5" t="str">
        <f>$O$7</f>
        <v>2025-2026</v>
      </c>
      <c r="P1346" s="6"/>
      <c r="Q1346" s="5" t="str">
        <f>$Q$7</f>
        <v>APPROVED</v>
      </c>
    </row>
    <row r="1347" spans="1:21" ht="11.85" customHeight="1" x14ac:dyDescent="0.2">
      <c r="A1347" s="7" t="s">
        <v>279</v>
      </c>
      <c r="C1347" s="8" t="s">
        <v>12</v>
      </c>
      <c r="D1347" s="5"/>
      <c r="E1347" s="8" t="s">
        <v>12</v>
      </c>
      <c r="F1347" s="5"/>
      <c r="G1347" s="8" t="s">
        <v>12</v>
      </c>
      <c r="H1347" s="5"/>
      <c r="I1347" s="8" t="s">
        <v>13</v>
      </c>
      <c r="J1347" s="5"/>
      <c r="K1347" s="8" t="s">
        <v>13</v>
      </c>
      <c r="L1347" s="6"/>
      <c r="M1347" s="8" t="str">
        <f>$M$8</f>
        <v>BASE</v>
      </c>
      <c r="N1347" s="6"/>
      <c r="O1347" s="8" t="str">
        <f>$O$8</f>
        <v>SUPPLEMENTAL</v>
      </c>
      <c r="P1347" s="6"/>
      <c r="Q1347" s="8" t="str">
        <f>$Q$8</f>
        <v>BUDGET</v>
      </c>
    </row>
    <row r="1348" spans="1:21" ht="11.85" customHeight="1" x14ac:dyDescent="0.2"/>
    <row r="1349" spans="1:21" ht="11.85" customHeight="1" x14ac:dyDescent="0.2">
      <c r="A1349" s="10" t="s">
        <v>280</v>
      </c>
    </row>
    <row r="1350" spans="1:21" ht="11.85" customHeight="1" x14ac:dyDescent="0.2">
      <c r="A1350" s="3" t="s">
        <v>707</v>
      </c>
      <c r="C1350" s="2">
        <v>0</v>
      </c>
      <c r="E1350" s="2">
        <v>0</v>
      </c>
      <c r="G1350" s="2">
        <v>0</v>
      </c>
      <c r="I1350" s="2">
        <v>0</v>
      </c>
      <c r="K1350" s="2">
        <v>0</v>
      </c>
      <c r="L1350" s="9"/>
      <c r="M1350" s="2">
        <v>0</v>
      </c>
      <c r="N1350" s="9"/>
      <c r="O1350" s="2">
        <v>0</v>
      </c>
      <c r="P1350" s="9"/>
      <c r="Q1350" s="2">
        <f>M1350+O1350</f>
        <v>0</v>
      </c>
      <c r="T1350" s="11"/>
    </row>
    <row r="1351" spans="1:21" ht="11.85" customHeight="1" x14ac:dyDescent="0.2">
      <c r="A1351" s="3" t="s">
        <v>708</v>
      </c>
      <c r="C1351" s="2">
        <v>0</v>
      </c>
      <c r="E1351" s="2">
        <v>0</v>
      </c>
      <c r="G1351" s="2">
        <v>0</v>
      </c>
      <c r="I1351" s="2">
        <v>0</v>
      </c>
      <c r="K1351" s="2">
        <v>0</v>
      </c>
      <c r="L1351" s="9"/>
      <c r="M1351" s="2">
        <v>0</v>
      </c>
      <c r="N1351" s="9"/>
      <c r="O1351" s="2">
        <v>0</v>
      </c>
      <c r="P1351" s="9"/>
      <c r="Q1351" s="2">
        <f t="shared" ref="Q1351:Q1357" si="47">M1351+O1351</f>
        <v>0</v>
      </c>
      <c r="T1351" s="11"/>
    </row>
    <row r="1352" spans="1:21" ht="11.85" customHeight="1" x14ac:dyDescent="0.2">
      <c r="A1352" s="3" t="s">
        <v>709</v>
      </c>
      <c r="C1352" s="2">
        <v>0</v>
      </c>
      <c r="E1352" s="2">
        <v>0</v>
      </c>
      <c r="G1352" s="2">
        <v>0</v>
      </c>
      <c r="I1352" s="2">
        <v>0</v>
      </c>
      <c r="K1352" s="2">
        <v>0</v>
      </c>
      <c r="L1352" s="9"/>
      <c r="M1352" s="2">
        <v>0</v>
      </c>
      <c r="N1352" s="9"/>
      <c r="O1352" s="2">
        <v>0</v>
      </c>
      <c r="P1352" s="9"/>
      <c r="Q1352" s="2">
        <f>M1352+O1352</f>
        <v>0</v>
      </c>
      <c r="T1352" s="11"/>
    </row>
    <row r="1353" spans="1:21" ht="11.85" customHeight="1" x14ac:dyDescent="0.2">
      <c r="A1353" s="3" t="s">
        <v>710</v>
      </c>
      <c r="C1353" s="2">
        <v>0</v>
      </c>
      <c r="E1353" s="2">
        <v>0</v>
      </c>
      <c r="G1353" s="2">
        <v>0</v>
      </c>
      <c r="I1353" s="2">
        <v>0</v>
      </c>
      <c r="K1353" s="2">
        <v>0</v>
      </c>
      <c r="L1353" s="9"/>
      <c r="M1353" s="2">
        <v>0</v>
      </c>
      <c r="N1353" s="9"/>
      <c r="O1353" s="2">
        <v>0</v>
      </c>
      <c r="P1353" s="9"/>
      <c r="Q1353" s="2">
        <f t="shared" si="47"/>
        <v>0</v>
      </c>
      <c r="T1353" s="11"/>
    </row>
    <row r="1354" spans="1:21" ht="11.85" customHeight="1" x14ac:dyDescent="0.2">
      <c r="A1354" s="3" t="s">
        <v>711</v>
      </c>
      <c r="C1354" s="2">
        <v>0</v>
      </c>
      <c r="E1354" s="2">
        <v>0</v>
      </c>
      <c r="G1354" s="2">
        <v>0</v>
      </c>
      <c r="I1354" s="2">
        <v>0</v>
      </c>
      <c r="K1354" s="2">
        <v>0</v>
      </c>
      <c r="L1354" s="9"/>
      <c r="M1354" s="2">
        <v>0</v>
      </c>
      <c r="N1354" s="9"/>
      <c r="O1354" s="2">
        <v>0</v>
      </c>
      <c r="P1354" s="9"/>
      <c r="Q1354" s="2">
        <f t="shared" si="47"/>
        <v>0</v>
      </c>
      <c r="T1354" s="11"/>
    </row>
    <row r="1355" spans="1:21" ht="11.85" customHeight="1" x14ac:dyDescent="0.2">
      <c r="A1355" s="3" t="s">
        <v>712</v>
      </c>
      <c r="C1355" s="2">
        <v>0</v>
      </c>
      <c r="E1355" s="2">
        <v>0</v>
      </c>
      <c r="G1355" s="2">
        <v>0</v>
      </c>
      <c r="I1355" s="2">
        <v>0</v>
      </c>
      <c r="K1355" s="2">
        <v>0</v>
      </c>
      <c r="L1355" s="9"/>
      <c r="M1355" s="2">
        <v>0</v>
      </c>
      <c r="N1355" s="9"/>
      <c r="O1355" s="2">
        <v>0</v>
      </c>
      <c r="P1355" s="9"/>
      <c r="Q1355" s="2">
        <f t="shared" si="47"/>
        <v>0</v>
      </c>
      <c r="T1355" s="11"/>
    </row>
    <row r="1356" spans="1:21" ht="11.85" customHeight="1" x14ac:dyDescent="0.2">
      <c r="A1356" s="3" t="s">
        <v>713</v>
      </c>
      <c r="C1356" s="2">
        <v>0</v>
      </c>
      <c r="E1356" s="2">
        <v>0</v>
      </c>
      <c r="G1356" s="2">
        <v>0</v>
      </c>
      <c r="I1356" s="2">
        <v>0</v>
      </c>
      <c r="K1356" s="2">
        <v>0</v>
      </c>
      <c r="L1356" s="9"/>
      <c r="M1356" s="2">
        <v>0</v>
      </c>
      <c r="N1356" s="9"/>
      <c r="O1356" s="2">
        <v>0</v>
      </c>
      <c r="P1356" s="9"/>
      <c r="Q1356" s="2">
        <f t="shared" si="47"/>
        <v>0</v>
      </c>
      <c r="T1356" s="11"/>
    </row>
    <row r="1357" spans="1:21" ht="11.85" customHeight="1" x14ac:dyDescent="0.2">
      <c r="A1357" s="3" t="s">
        <v>714</v>
      </c>
      <c r="C1357" s="12">
        <v>254.23</v>
      </c>
      <c r="E1357" s="12">
        <v>0</v>
      </c>
      <c r="G1357" s="12">
        <v>0</v>
      </c>
      <c r="I1357" s="12">
        <v>0</v>
      </c>
      <c r="K1357" s="12">
        <v>0</v>
      </c>
      <c r="L1357" s="9"/>
      <c r="M1357" s="12">
        <v>0</v>
      </c>
      <c r="N1357" s="9"/>
      <c r="O1357" s="12">
        <v>0</v>
      </c>
      <c r="P1357" s="9"/>
      <c r="Q1357" s="12">
        <f t="shared" si="47"/>
        <v>0</v>
      </c>
      <c r="T1357" s="11"/>
    </row>
    <row r="1358" spans="1:21" ht="11.85" customHeight="1" x14ac:dyDescent="0.2">
      <c r="A1358" s="3" t="s">
        <v>291</v>
      </c>
      <c r="C1358" s="2">
        <f>SUM(C1350:C1357)</f>
        <v>254.23</v>
      </c>
      <c r="E1358" s="2">
        <f>SUM(E1350:E1357)</f>
        <v>0</v>
      </c>
      <c r="G1358" s="2">
        <f>SUM(G1350:G1357)</f>
        <v>0</v>
      </c>
      <c r="I1358" s="2">
        <f>SUM(I1350:I1357)</f>
        <v>0</v>
      </c>
      <c r="K1358" s="2">
        <f>SUM(K1350:K1357)</f>
        <v>0</v>
      </c>
      <c r="L1358" s="9"/>
      <c r="M1358" s="2">
        <f>SUM(M1350:M1357)</f>
        <v>0</v>
      </c>
      <c r="N1358" s="9"/>
      <c r="O1358" s="2">
        <f>SUM(O1350:O1357)</f>
        <v>0</v>
      </c>
      <c r="P1358" s="9"/>
      <c r="Q1358" s="2">
        <f>SUM(Q1350:Q1357)</f>
        <v>0</v>
      </c>
      <c r="R1358" s="54"/>
      <c r="U1358" s="9"/>
    </row>
    <row r="1359" spans="1:21" ht="11.85" customHeight="1" x14ac:dyDescent="0.2">
      <c r="L1359" s="9"/>
      <c r="N1359" s="9"/>
      <c r="P1359" s="9"/>
    </row>
    <row r="1360" spans="1:21" ht="11.85" customHeight="1" x14ac:dyDescent="0.2">
      <c r="A1360" s="10" t="s">
        <v>292</v>
      </c>
      <c r="L1360" s="9"/>
      <c r="N1360" s="9"/>
      <c r="P1360" s="9"/>
    </row>
    <row r="1361" spans="1:20" ht="11.85" customHeight="1" x14ac:dyDescent="0.2">
      <c r="A1361" s="3" t="s">
        <v>715</v>
      </c>
      <c r="C1361" s="2">
        <v>0</v>
      </c>
      <c r="E1361" s="2">
        <v>0</v>
      </c>
      <c r="G1361" s="2">
        <v>0</v>
      </c>
      <c r="I1361" s="2">
        <v>0</v>
      </c>
      <c r="K1361" s="2">
        <v>0</v>
      </c>
      <c r="L1361" s="9"/>
      <c r="M1361" s="2">
        <v>0</v>
      </c>
      <c r="N1361" s="9"/>
      <c r="O1361" s="2">
        <v>0</v>
      </c>
      <c r="P1361" s="9"/>
      <c r="Q1361" s="2">
        <f>M1361+O1361</f>
        <v>0</v>
      </c>
    </row>
    <row r="1362" spans="1:20" ht="11.85" customHeight="1" x14ac:dyDescent="0.2">
      <c r="A1362" s="3" t="s">
        <v>716</v>
      </c>
      <c r="C1362" s="2">
        <v>119.99</v>
      </c>
      <c r="E1362" s="2">
        <v>0</v>
      </c>
      <c r="G1362" s="2">
        <v>0</v>
      </c>
      <c r="I1362" s="2">
        <v>0</v>
      </c>
      <c r="K1362" s="2">
        <v>0</v>
      </c>
      <c r="L1362" s="9"/>
      <c r="M1362" s="2">
        <v>0</v>
      </c>
      <c r="N1362" s="9"/>
      <c r="O1362" s="2">
        <v>0</v>
      </c>
      <c r="P1362" s="9"/>
      <c r="Q1362" s="2">
        <f>M1362+O1362</f>
        <v>0</v>
      </c>
    </row>
    <row r="1363" spans="1:20" ht="11.85" customHeight="1" x14ac:dyDescent="0.2">
      <c r="A1363" s="3" t="s">
        <v>717</v>
      </c>
      <c r="C1363" s="2">
        <v>0</v>
      </c>
      <c r="E1363" s="2">
        <v>0</v>
      </c>
      <c r="G1363" s="2">
        <v>0</v>
      </c>
      <c r="I1363" s="2">
        <v>0</v>
      </c>
      <c r="K1363" s="2">
        <v>0</v>
      </c>
      <c r="L1363" s="9"/>
      <c r="M1363" s="2">
        <v>0</v>
      </c>
      <c r="N1363" s="9"/>
      <c r="O1363" s="2">
        <v>0</v>
      </c>
      <c r="P1363" s="9"/>
      <c r="Q1363" s="2">
        <f>M1363+O1363</f>
        <v>0</v>
      </c>
      <c r="T1363" s="11"/>
    </row>
    <row r="1364" spans="1:20" ht="11.85" customHeight="1" x14ac:dyDescent="0.2">
      <c r="A1364" s="3" t="s">
        <v>718</v>
      </c>
      <c r="C1364" s="12">
        <v>0</v>
      </c>
      <c r="E1364" s="12">
        <v>0</v>
      </c>
      <c r="G1364" s="12">
        <v>0</v>
      </c>
      <c r="I1364" s="12">
        <v>0</v>
      </c>
      <c r="K1364" s="12">
        <v>0</v>
      </c>
      <c r="L1364" s="9"/>
      <c r="M1364" s="12">
        <v>0</v>
      </c>
      <c r="N1364" s="9"/>
      <c r="O1364" s="12">
        <v>0</v>
      </c>
      <c r="P1364" s="9"/>
      <c r="Q1364" s="12">
        <f>M1364+O1364</f>
        <v>0</v>
      </c>
      <c r="T1364" s="11"/>
    </row>
    <row r="1365" spans="1:20" ht="11.85" customHeight="1" x14ac:dyDescent="0.2">
      <c r="A1365" s="3" t="s">
        <v>310</v>
      </c>
      <c r="C1365" s="2">
        <f>SUM(C1361:C1364)</f>
        <v>119.99</v>
      </c>
      <c r="E1365" s="2">
        <f>SUM(E1361:E1364)</f>
        <v>0</v>
      </c>
      <c r="G1365" s="2">
        <f>SUM(G1361:G1364)</f>
        <v>0</v>
      </c>
      <c r="I1365" s="2">
        <f>SUM(I1361:I1364)</f>
        <v>0</v>
      </c>
      <c r="K1365" s="2">
        <f>SUM(K1361:K1364)</f>
        <v>0</v>
      </c>
      <c r="L1365" s="9"/>
      <c r="M1365" s="2">
        <f>SUM(M1361:M1364)</f>
        <v>0</v>
      </c>
      <c r="N1365" s="9"/>
      <c r="O1365" s="2">
        <f>SUM(O1361:O1364)</f>
        <v>0</v>
      </c>
      <c r="P1365" s="9"/>
      <c r="Q1365" s="2">
        <f>SUM(Q1361:Q1364)</f>
        <v>0</v>
      </c>
    </row>
    <row r="1366" spans="1:20" ht="11.85" customHeight="1" x14ac:dyDescent="0.2">
      <c r="L1366" s="9"/>
      <c r="N1366" s="9"/>
      <c r="P1366" s="9"/>
    </row>
    <row r="1367" spans="1:20" ht="11.85" customHeight="1" x14ac:dyDescent="0.2">
      <c r="A1367" s="10" t="s">
        <v>311</v>
      </c>
      <c r="L1367" s="9"/>
      <c r="N1367" s="9"/>
      <c r="P1367" s="9"/>
    </row>
    <row r="1368" spans="1:20" ht="11.85" customHeight="1" x14ac:dyDescent="0.2">
      <c r="A1368" s="3" t="s">
        <v>719</v>
      </c>
      <c r="C1368" s="2">
        <v>0</v>
      </c>
      <c r="E1368" s="2">
        <v>0</v>
      </c>
      <c r="G1368" s="2">
        <v>0</v>
      </c>
      <c r="I1368" s="2">
        <v>0</v>
      </c>
      <c r="K1368" s="2">
        <v>0</v>
      </c>
      <c r="L1368" s="9"/>
      <c r="M1368" s="2">
        <v>0</v>
      </c>
      <c r="N1368" s="9"/>
      <c r="O1368" s="2">
        <v>0</v>
      </c>
      <c r="P1368" s="9"/>
      <c r="Q1368" s="2">
        <f t="shared" ref="Q1368:Q1373" si="48">M1368+O1368</f>
        <v>0</v>
      </c>
      <c r="T1368" s="11"/>
    </row>
    <row r="1369" spans="1:20" ht="11.85" customHeight="1" x14ac:dyDescent="0.2">
      <c r="A1369" s="3" t="s">
        <v>720</v>
      </c>
      <c r="C1369" s="2">
        <v>0</v>
      </c>
      <c r="E1369" s="2">
        <v>0</v>
      </c>
      <c r="G1369" s="2">
        <v>0</v>
      </c>
      <c r="I1369" s="2">
        <v>0</v>
      </c>
      <c r="K1369" s="2">
        <v>0</v>
      </c>
      <c r="L1369" s="9"/>
      <c r="M1369" s="2">
        <v>0</v>
      </c>
      <c r="N1369" s="9"/>
      <c r="O1369" s="2">
        <v>0</v>
      </c>
      <c r="P1369" s="9"/>
      <c r="Q1369" s="2">
        <f t="shared" si="48"/>
        <v>0</v>
      </c>
      <c r="T1369" s="11"/>
    </row>
    <row r="1370" spans="1:20" ht="11.85" customHeight="1" x14ac:dyDescent="0.2">
      <c r="A1370" s="3" t="s">
        <v>721</v>
      </c>
      <c r="C1370" s="2">
        <v>0</v>
      </c>
      <c r="E1370" s="2">
        <v>0</v>
      </c>
      <c r="G1370" s="2">
        <v>0</v>
      </c>
      <c r="I1370" s="2">
        <v>0</v>
      </c>
      <c r="K1370" s="2">
        <v>0</v>
      </c>
      <c r="L1370" s="9"/>
      <c r="M1370" s="2">
        <v>0</v>
      </c>
      <c r="N1370" s="9"/>
      <c r="O1370" s="2">
        <v>0</v>
      </c>
      <c r="P1370" s="9"/>
      <c r="Q1370" s="2">
        <f t="shared" si="48"/>
        <v>0</v>
      </c>
      <c r="T1370" s="11"/>
    </row>
    <row r="1371" spans="1:20" ht="11.85" customHeight="1" x14ac:dyDescent="0.2">
      <c r="A1371" s="3" t="s">
        <v>722</v>
      </c>
      <c r="C1371" s="2">
        <v>0</v>
      </c>
      <c r="E1371" s="2">
        <v>0</v>
      </c>
      <c r="G1371" s="2">
        <v>0</v>
      </c>
      <c r="I1371" s="2">
        <v>0</v>
      </c>
      <c r="K1371" s="2">
        <v>0</v>
      </c>
      <c r="L1371" s="9"/>
      <c r="M1371" s="2">
        <v>0</v>
      </c>
      <c r="N1371" s="9"/>
      <c r="O1371" s="2">
        <v>0</v>
      </c>
      <c r="P1371" s="9"/>
      <c r="Q1371" s="2">
        <f t="shared" si="48"/>
        <v>0</v>
      </c>
      <c r="T1371" s="11"/>
    </row>
    <row r="1372" spans="1:20" ht="11.85" customHeight="1" x14ac:dyDescent="0.2">
      <c r="A1372" s="3" t="s">
        <v>723</v>
      </c>
      <c r="C1372" s="2">
        <v>390.72</v>
      </c>
      <c r="E1372" s="2">
        <v>0</v>
      </c>
      <c r="G1372" s="2">
        <v>0</v>
      </c>
      <c r="I1372" s="2">
        <v>0</v>
      </c>
      <c r="K1372" s="2">
        <v>0</v>
      </c>
      <c r="L1372" s="9"/>
      <c r="M1372" s="2">
        <v>0</v>
      </c>
      <c r="N1372" s="9"/>
      <c r="O1372" s="2">
        <v>0</v>
      </c>
      <c r="P1372" s="9"/>
      <c r="Q1372" s="2">
        <f t="shared" si="48"/>
        <v>0</v>
      </c>
      <c r="T1372" s="11"/>
    </row>
    <row r="1373" spans="1:20" ht="11.85" customHeight="1" x14ac:dyDescent="0.2">
      <c r="A1373" s="3" t="s">
        <v>724</v>
      </c>
      <c r="C1373" s="12">
        <v>0</v>
      </c>
      <c r="E1373" s="12">
        <v>0</v>
      </c>
      <c r="G1373" s="12">
        <v>0</v>
      </c>
      <c r="I1373" s="12">
        <v>0</v>
      </c>
      <c r="K1373" s="12">
        <v>0</v>
      </c>
      <c r="L1373" s="9"/>
      <c r="M1373" s="12">
        <v>0</v>
      </c>
      <c r="N1373" s="9"/>
      <c r="O1373" s="12">
        <v>0</v>
      </c>
      <c r="P1373" s="9"/>
      <c r="Q1373" s="12">
        <f t="shared" si="48"/>
        <v>0</v>
      </c>
      <c r="T1373" s="11"/>
    </row>
    <row r="1374" spans="1:20" ht="11.85" customHeight="1" x14ac:dyDescent="0.2">
      <c r="A1374" s="3" t="s">
        <v>334</v>
      </c>
      <c r="C1374" s="2">
        <f>SUM(C1368:C1373)</f>
        <v>390.72</v>
      </c>
      <c r="E1374" s="2">
        <f>SUM(E1368:E1373)</f>
        <v>0</v>
      </c>
      <c r="G1374" s="2">
        <f>SUM(G1368:G1373)</f>
        <v>0</v>
      </c>
      <c r="I1374" s="2">
        <f>SUM(I1368:I1373)</f>
        <v>0</v>
      </c>
      <c r="K1374" s="2">
        <f>SUM(K1368:K1373)</f>
        <v>0</v>
      </c>
      <c r="L1374" s="9"/>
      <c r="M1374" s="2">
        <f>SUM(M1368:M1373)</f>
        <v>0</v>
      </c>
      <c r="N1374" s="9"/>
      <c r="O1374" s="2">
        <f>SUM(O1368:O1373)</f>
        <v>0</v>
      </c>
      <c r="P1374" s="9"/>
      <c r="Q1374" s="2">
        <f>SUM(Q1368:Q1373)</f>
        <v>0</v>
      </c>
    </row>
    <row r="1375" spans="1:20" ht="11.85" customHeight="1" x14ac:dyDescent="0.2">
      <c r="L1375" s="9"/>
      <c r="N1375" s="9"/>
      <c r="P1375" s="9"/>
    </row>
    <row r="1376" spans="1:20" ht="11.85" customHeight="1" x14ac:dyDescent="0.2">
      <c r="A1376" s="3" t="s">
        <v>725</v>
      </c>
      <c r="C1376" s="2">
        <f>C1358+C1365+C1374</f>
        <v>764.94</v>
      </c>
      <c r="E1376" s="2">
        <f>E1358+E1365+E1374</f>
        <v>0</v>
      </c>
      <c r="G1376" s="2">
        <f>G1358+G1365+G1374</f>
        <v>0</v>
      </c>
      <c r="I1376" s="2">
        <f>I1358+I1365+I1374</f>
        <v>0</v>
      </c>
      <c r="K1376" s="2">
        <f>K1358+K1365+K1374</f>
        <v>0</v>
      </c>
      <c r="L1376" s="9"/>
      <c r="M1376" s="2">
        <f>M1358+M1365+M1374</f>
        <v>0</v>
      </c>
      <c r="N1376" s="9"/>
      <c r="O1376" s="2">
        <f>O1358+O1365+O1374</f>
        <v>0</v>
      </c>
      <c r="P1376" s="9"/>
      <c r="Q1376" s="2">
        <f>Q1358+Q1365+Q1374</f>
        <v>0</v>
      </c>
      <c r="R1376" s="54"/>
      <c r="T1376" s="11"/>
    </row>
    <row r="1377" ht="11.85" customHeight="1" x14ac:dyDescent="0.2"/>
    <row r="1378" ht="11.85" customHeight="1" x14ac:dyDescent="0.2"/>
    <row r="1379" ht="11.85" customHeight="1" x14ac:dyDescent="0.2"/>
    <row r="1380" ht="11.85" customHeight="1" x14ac:dyDescent="0.2"/>
    <row r="1381" ht="11.85" customHeight="1" x14ac:dyDescent="0.2"/>
    <row r="1382" ht="11.85" customHeight="1" x14ac:dyDescent="0.2"/>
    <row r="1383" ht="11.85" customHeight="1" x14ac:dyDescent="0.2"/>
    <row r="1384" ht="11.85" customHeight="1" x14ac:dyDescent="0.2"/>
    <row r="1385" ht="11.85" customHeight="1" x14ac:dyDescent="0.2"/>
    <row r="1386" ht="11.85" customHeight="1" x14ac:dyDescent="0.2"/>
    <row r="1387" ht="11.85" customHeight="1" x14ac:dyDescent="0.2"/>
    <row r="1388" ht="11.85" customHeight="1" x14ac:dyDescent="0.2"/>
    <row r="1389" ht="11.85" customHeight="1" x14ac:dyDescent="0.2"/>
    <row r="1390" ht="11.85" customHeight="1" x14ac:dyDescent="0.2"/>
    <row r="1391" ht="11.85" customHeight="1" x14ac:dyDescent="0.2"/>
    <row r="1392" ht="11.85" customHeight="1" x14ac:dyDescent="0.2"/>
    <row r="1393" spans="1:17" ht="11.85" customHeight="1" x14ac:dyDescent="0.2"/>
    <row r="1394" spans="1:17" ht="11.85" customHeight="1" x14ac:dyDescent="0.2"/>
    <row r="1395" spans="1:17" ht="11.85" customHeight="1" x14ac:dyDescent="0.2"/>
    <row r="1396" spans="1:17" ht="11.85" customHeight="1" x14ac:dyDescent="0.2"/>
    <row r="1397" spans="1:17" ht="11.85" customHeight="1" x14ac:dyDescent="0.2"/>
    <row r="1398" spans="1:17" ht="11.85" customHeight="1" x14ac:dyDescent="0.2"/>
    <row r="1399" spans="1:17" ht="11.85" customHeight="1" x14ac:dyDescent="0.2"/>
    <row r="1400" spans="1:17" ht="11.85" customHeight="1" x14ac:dyDescent="0.2"/>
    <row r="1401" spans="1:17" ht="11.85" customHeight="1" x14ac:dyDescent="0.2"/>
    <row r="1402" spans="1:17" ht="11.85" customHeight="1" x14ac:dyDescent="0.2"/>
    <row r="1403" spans="1:17" ht="11.85" customHeight="1" x14ac:dyDescent="0.2">
      <c r="A1403" s="1"/>
      <c r="B1403" s="1"/>
      <c r="E1403" s="2" t="str">
        <f>$E$1</f>
        <v>CITY OF BRADY</v>
      </c>
    </row>
    <row r="1404" spans="1:17" ht="11.85" customHeight="1" x14ac:dyDescent="0.2">
      <c r="E1404" s="2" t="str">
        <f>$E$2</f>
        <v>BUDGET  REPORT</v>
      </c>
    </row>
    <row r="1405" spans="1:17" ht="11.85" customHeight="1" x14ac:dyDescent="0.2">
      <c r="E1405" s="2" t="str">
        <f>$E$3</f>
        <v>FISCAL YEAR 2025 - 2026</v>
      </c>
    </row>
    <row r="1406" spans="1:17" ht="11.85" customHeight="1" x14ac:dyDescent="0.2">
      <c r="A1406" s="3" t="s">
        <v>3</v>
      </c>
    </row>
    <row r="1407" spans="1:17" ht="11.85" customHeight="1" x14ac:dyDescent="0.2">
      <c r="A1407" s="3" t="s">
        <v>726</v>
      </c>
    </row>
    <row r="1408" spans="1:17" ht="11.85" customHeight="1" x14ac:dyDescent="0.2">
      <c r="I1408" s="49" t="str">
        <f>$I$6</f>
        <v>(----- 2024-2025------)</v>
      </c>
      <c r="J1408" s="49"/>
      <c r="K1408" s="49"/>
      <c r="L1408" s="6"/>
      <c r="M1408" s="50" t="str">
        <f>$M$6</f>
        <v>2025-2026</v>
      </c>
      <c r="N1408" s="50"/>
      <c r="O1408" s="50"/>
      <c r="P1408" s="50"/>
      <c r="Q1408" s="50"/>
    </row>
    <row r="1409" spans="1:21" ht="11.85" customHeight="1" x14ac:dyDescent="0.2">
      <c r="C1409" s="5" t="str">
        <f>$C$7</f>
        <v>2021-2022</v>
      </c>
      <c r="D1409" s="5"/>
      <c r="E1409" s="5" t="str">
        <f>$E$7</f>
        <v>2022-2023</v>
      </c>
      <c r="F1409" s="5"/>
      <c r="G1409" s="5" t="str">
        <f>$G$7</f>
        <v>2023-2024</v>
      </c>
      <c r="H1409" s="5"/>
      <c r="I1409" s="5" t="s">
        <v>9</v>
      </c>
      <c r="J1409" s="5"/>
      <c r="K1409" s="5" t="str">
        <f>+$K$7</f>
        <v>PROJECTED</v>
      </c>
      <c r="L1409" s="6"/>
      <c r="M1409" s="5" t="str">
        <f>$M$7</f>
        <v>2025-2026</v>
      </c>
      <c r="N1409" s="6"/>
      <c r="O1409" s="5" t="str">
        <f>$O$7</f>
        <v>2025-2026</v>
      </c>
      <c r="P1409" s="6"/>
      <c r="Q1409" s="5" t="str">
        <f>$Q$7</f>
        <v>APPROVED</v>
      </c>
    </row>
    <row r="1410" spans="1:21" ht="11.85" customHeight="1" x14ac:dyDescent="0.2">
      <c r="A1410" s="7" t="s">
        <v>279</v>
      </c>
      <c r="C1410" s="8" t="s">
        <v>12</v>
      </c>
      <c r="D1410" s="5"/>
      <c r="E1410" s="8" t="s">
        <v>12</v>
      </c>
      <c r="F1410" s="5"/>
      <c r="G1410" s="8" t="s">
        <v>12</v>
      </c>
      <c r="H1410" s="5"/>
      <c r="I1410" s="8" t="s">
        <v>13</v>
      </c>
      <c r="J1410" s="5"/>
      <c r="K1410" s="8" t="s">
        <v>13</v>
      </c>
      <c r="L1410" s="6"/>
      <c r="M1410" s="8" t="str">
        <f>$M$8</f>
        <v>BASE</v>
      </c>
      <c r="N1410" s="6"/>
      <c r="O1410" s="8" t="str">
        <f>$O$8</f>
        <v>SUPPLEMENTAL</v>
      </c>
      <c r="P1410" s="6"/>
      <c r="Q1410" s="8" t="str">
        <f>$Q$8</f>
        <v>BUDGET</v>
      </c>
    </row>
    <row r="1411" spans="1:21" ht="11.85" customHeight="1" x14ac:dyDescent="0.2"/>
    <row r="1412" spans="1:21" ht="11.85" customHeight="1" x14ac:dyDescent="0.2">
      <c r="A1412" s="10" t="s">
        <v>280</v>
      </c>
    </row>
    <row r="1413" spans="1:21" ht="11.85" customHeight="1" x14ac:dyDescent="0.2">
      <c r="A1413" s="3" t="s">
        <v>727</v>
      </c>
      <c r="C1413" s="2">
        <v>160167.79999999999</v>
      </c>
      <c r="E1413" s="2">
        <v>174182.05</v>
      </c>
      <c r="G1413" s="2">
        <v>175917.79</v>
      </c>
      <c r="I1413" s="2">
        <v>190995</v>
      </c>
      <c r="K1413" s="2">
        <v>190995</v>
      </c>
      <c r="L1413" s="9"/>
      <c r="M1413" s="2">
        <v>185213</v>
      </c>
      <c r="N1413" s="9"/>
      <c r="O1413" s="25">
        <v>0</v>
      </c>
      <c r="P1413" s="9"/>
      <c r="Q1413" s="2">
        <f t="shared" ref="Q1413:Q1422" si="49">M1413+O1413</f>
        <v>185213</v>
      </c>
      <c r="T1413" s="11"/>
    </row>
    <row r="1414" spans="1:21" ht="11.85" customHeight="1" x14ac:dyDescent="0.2">
      <c r="A1414" s="3" t="s">
        <v>728</v>
      </c>
      <c r="C1414" s="2">
        <v>2280.36</v>
      </c>
      <c r="E1414" s="2">
        <v>1014.53</v>
      </c>
      <c r="G1414" s="2">
        <v>1781.79</v>
      </c>
      <c r="I1414" s="2">
        <v>2000</v>
      </c>
      <c r="K1414" s="2">
        <v>5000</v>
      </c>
      <c r="L1414" s="9"/>
      <c r="M1414" s="2">
        <v>5000</v>
      </c>
      <c r="N1414" s="9"/>
      <c r="O1414" s="25">
        <v>0</v>
      </c>
      <c r="P1414" s="9"/>
      <c r="Q1414" s="2">
        <f t="shared" si="49"/>
        <v>5000</v>
      </c>
      <c r="T1414" s="11"/>
    </row>
    <row r="1415" spans="1:21" ht="11.85" customHeight="1" x14ac:dyDescent="0.2">
      <c r="A1415" s="3" t="s">
        <v>729</v>
      </c>
      <c r="C1415" s="2">
        <v>0</v>
      </c>
      <c r="E1415" s="2">
        <v>0</v>
      </c>
      <c r="G1415" s="2">
        <v>0</v>
      </c>
      <c r="I1415" s="2">
        <v>0</v>
      </c>
      <c r="K1415" s="2">
        <v>0</v>
      </c>
      <c r="L1415" s="9"/>
      <c r="M1415" s="2">
        <v>0</v>
      </c>
      <c r="N1415" s="9"/>
      <c r="O1415" s="25">
        <v>0</v>
      </c>
      <c r="P1415" s="9"/>
      <c r="Q1415" s="2">
        <f t="shared" si="49"/>
        <v>0</v>
      </c>
      <c r="T1415" s="11"/>
    </row>
    <row r="1416" spans="1:21" ht="11.85" customHeight="1" x14ac:dyDescent="0.2">
      <c r="A1416" s="3" t="s">
        <v>730</v>
      </c>
      <c r="C1416" s="2">
        <v>3640</v>
      </c>
      <c r="E1416" s="2">
        <v>10690</v>
      </c>
      <c r="G1416" s="2">
        <v>10920</v>
      </c>
      <c r="I1416" s="2">
        <v>10950</v>
      </c>
      <c r="K1416" s="2">
        <v>10950</v>
      </c>
      <c r="L1416" s="9"/>
      <c r="M1416" s="2">
        <v>10950</v>
      </c>
      <c r="N1416" s="9"/>
      <c r="O1416" s="25">
        <v>0</v>
      </c>
      <c r="P1416" s="9"/>
      <c r="Q1416" s="2">
        <f t="shared" si="49"/>
        <v>10950</v>
      </c>
      <c r="T1416" s="11"/>
    </row>
    <row r="1417" spans="1:21" ht="11.85" customHeight="1" x14ac:dyDescent="0.2">
      <c r="A1417" s="3" t="s">
        <v>731</v>
      </c>
      <c r="C1417" s="2">
        <v>300</v>
      </c>
      <c r="E1417" s="2">
        <v>300</v>
      </c>
      <c r="G1417" s="2">
        <v>300</v>
      </c>
      <c r="I1417" s="2">
        <v>300</v>
      </c>
      <c r="K1417" s="2">
        <v>300</v>
      </c>
      <c r="L1417" s="9"/>
      <c r="M1417" s="2">
        <v>300</v>
      </c>
      <c r="N1417" s="9"/>
      <c r="O1417" s="25">
        <v>0</v>
      </c>
      <c r="P1417" s="9"/>
      <c r="Q1417" s="2">
        <f t="shared" si="49"/>
        <v>300</v>
      </c>
      <c r="T1417" s="11"/>
    </row>
    <row r="1418" spans="1:21" ht="11.85" customHeight="1" x14ac:dyDescent="0.2">
      <c r="A1418" s="3" t="s">
        <v>732</v>
      </c>
      <c r="C1418" s="2">
        <v>40940.17</v>
      </c>
      <c r="E1418" s="2">
        <v>51957.82</v>
      </c>
      <c r="G1418" s="2">
        <v>43361.919999999998</v>
      </c>
      <c r="I1418" s="2">
        <v>50707</v>
      </c>
      <c r="K1418" s="2">
        <v>50707</v>
      </c>
      <c r="L1418" s="9"/>
      <c r="M1418" s="2">
        <v>55200</v>
      </c>
      <c r="N1418" s="9"/>
      <c r="O1418" s="25">
        <v>0</v>
      </c>
      <c r="P1418" s="9"/>
      <c r="Q1418" s="2">
        <f t="shared" si="49"/>
        <v>55200</v>
      </c>
      <c r="T1418" s="11"/>
    </row>
    <row r="1419" spans="1:21" ht="11.85" customHeight="1" x14ac:dyDescent="0.2">
      <c r="A1419" s="3" t="s">
        <v>733</v>
      </c>
      <c r="C1419" s="2">
        <v>16061.99</v>
      </c>
      <c r="E1419" s="2">
        <v>18153.5</v>
      </c>
      <c r="G1419" s="2">
        <v>18876.04</v>
      </c>
      <c r="I1419" s="2">
        <v>18745</v>
      </c>
      <c r="K1419" s="2">
        <v>18745</v>
      </c>
      <c r="L1419" s="9"/>
      <c r="M1419" s="2">
        <v>17994</v>
      </c>
      <c r="N1419" s="9"/>
      <c r="O1419" s="25">
        <v>0</v>
      </c>
      <c r="P1419" s="9"/>
      <c r="Q1419" s="2">
        <f t="shared" si="49"/>
        <v>17994</v>
      </c>
      <c r="T1419" s="11"/>
    </row>
    <row r="1420" spans="1:21" ht="11.85" customHeight="1" x14ac:dyDescent="0.2">
      <c r="A1420" s="3" t="s">
        <v>734</v>
      </c>
      <c r="C1420" s="2">
        <v>9942.9599999999991</v>
      </c>
      <c r="E1420" s="2">
        <v>13776.04</v>
      </c>
      <c r="G1420" s="2">
        <v>8093.83</v>
      </c>
      <c r="I1420" s="2">
        <v>7070</v>
      </c>
      <c r="K1420" s="2">
        <v>7070</v>
      </c>
      <c r="L1420" s="9"/>
      <c r="M1420" s="2">
        <v>5320</v>
      </c>
      <c r="N1420" s="9"/>
      <c r="O1420" s="25">
        <v>0</v>
      </c>
      <c r="P1420" s="9"/>
      <c r="Q1420" s="2">
        <f t="shared" si="49"/>
        <v>5320</v>
      </c>
      <c r="T1420" s="11"/>
    </row>
    <row r="1421" spans="1:21" ht="11.85" customHeight="1" x14ac:dyDescent="0.2">
      <c r="A1421" s="3" t="s">
        <v>735</v>
      </c>
      <c r="C1421" s="2">
        <v>67.680000000000007</v>
      </c>
      <c r="E1421" s="2">
        <v>54</v>
      </c>
      <c r="G1421" s="2">
        <v>585</v>
      </c>
      <c r="I1421" s="2">
        <v>450</v>
      </c>
      <c r="K1421" s="2">
        <v>450</v>
      </c>
      <c r="L1421" s="9"/>
      <c r="M1421" s="2">
        <v>360</v>
      </c>
      <c r="N1421" s="9"/>
      <c r="O1421" s="25">
        <v>0</v>
      </c>
      <c r="P1421" s="9"/>
      <c r="Q1421" s="2">
        <f t="shared" si="49"/>
        <v>360</v>
      </c>
      <c r="T1421" s="11"/>
    </row>
    <row r="1422" spans="1:21" ht="11.85" customHeight="1" x14ac:dyDescent="0.2">
      <c r="A1422" s="3" t="s">
        <v>736</v>
      </c>
      <c r="C1422" s="12">
        <v>13279.61</v>
      </c>
      <c r="E1422" s="12">
        <v>14251.46</v>
      </c>
      <c r="G1422" s="12">
        <v>14474.38</v>
      </c>
      <c r="I1422" s="12">
        <v>15054</v>
      </c>
      <c r="K1422" s="12">
        <v>15054</v>
      </c>
      <c r="L1422" s="9"/>
      <c r="M1422" s="12">
        <v>14837</v>
      </c>
      <c r="N1422" s="9"/>
      <c r="O1422" s="27">
        <v>0</v>
      </c>
      <c r="P1422" s="9"/>
      <c r="Q1422" s="12">
        <f t="shared" si="49"/>
        <v>14837</v>
      </c>
      <c r="T1422" s="11"/>
    </row>
    <row r="1423" spans="1:21" ht="11.85" customHeight="1" x14ac:dyDescent="0.2">
      <c r="A1423" s="3" t="s">
        <v>291</v>
      </c>
      <c r="C1423" s="2">
        <f>SUM(C1413:C1422)</f>
        <v>246680.56999999995</v>
      </c>
      <c r="E1423" s="2">
        <f>SUM(E1413:E1422)</f>
        <v>284379.40000000002</v>
      </c>
      <c r="G1423" s="2">
        <f>SUM(G1413:G1422)</f>
        <v>274310.75</v>
      </c>
      <c r="I1423" s="2">
        <f>SUM(I1413:I1422)</f>
        <v>296271</v>
      </c>
      <c r="K1423" s="2">
        <f>SUM(K1413:K1422)</f>
        <v>299271</v>
      </c>
      <c r="L1423" s="9"/>
      <c r="M1423" s="2">
        <f>SUM(M1413:M1422)</f>
        <v>295174</v>
      </c>
      <c r="N1423" s="9"/>
      <c r="O1423" s="25">
        <f>SUM(O1413:O1422)</f>
        <v>0</v>
      </c>
      <c r="P1423" s="9"/>
      <c r="Q1423" s="2">
        <f>SUM(Q1413:Q1422)</f>
        <v>295174</v>
      </c>
      <c r="R1423" s="54"/>
      <c r="U1423" s="9"/>
    </row>
    <row r="1424" spans="1:21" ht="11.85" customHeight="1" x14ac:dyDescent="0.2">
      <c r="L1424" s="9"/>
      <c r="N1424" s="9"/>
      <c r="P1424" s="9"/>
    </row>
    <row r="1425" spans="1:21" ht="11.85" customHeight="1" x14ac:dyDescent="0.2">
      <c r="A1425" s="10" t="s">
        <v>292</v>
      </c>
      <c r="L1425" s="9"/>
      <c r="N1425" s="9"/>
      <c r="P1425" s="9"/>
    </row>
    <row r="1426" spans="1:21" ht="11.85" customHeight="1" x14ac:dyDescent="0.2">
      <c r="A1426" s="3" t="s">
        <v>737</v>
      </c>
      <c r="C1426" s="2">
        <v>0</v>
      </c>
      <c r="E1426" s="2">
        <v>0</v>
      </c>
      <c r="G1426" s="2">
        <v>0</v>
      </c>
      <c r="I1426" s="2">
        <v>0</v>
      </c>
      <c r="K1426" s="2">
        <v>0</v>
      </c>
      <c r="L1426" s="9"/>
      <c r="M1426" s="2">
        <v>0</v>
      </c>
      <c r="N1426" s="9"/>
      <c r="O1426" s="2">
        <v>0</v>
      </c>
      <c r="P1426" s="9"/>
      <c r="Q1426" s="2">
        <f t="shared" ref="Q1426:Q1438" si="50">M1426+O1426</f>
        <v>0</v>
      </c>
      <c r="T1426" s="11"/>
    </row>
    <row r="1427" spans="1:21" ht="11.85" customHeight="1" x14ac:dyDescent="0.2">
      <c r="A1427" s="3" t="s">
        <v>738</v>
      </c>
      <c r="C1427" s="2">
        <v>14371.45</v>
      </c>
      <c r="E1427" s="2">
        <v>15771.56</v>
      </c>
      <c r="G1427" s="2">
        <v>16474.88</v>
      </c>
      <c r="I1427" s="2">
        <v>15000</v>
      </c>
      <c r="K1427" s="2">
        <v>15000</v>
      </c>
      <c r="L1427" s="9"/>
      <c r="M1427" s="2">
        <v>16000</v>
      </c>
      <c r="N1427" s="9"/>
      <c r="O1427" s="2">
        <v>0</v>
      </c>
      <c r="P1427" s="9"/>
      <c r="Q1427" s="2">
        <f t="shared" si="50"/>
        <v>16000</v>
      </c>
      <c r="T1427" s="11"/>
    </row>
    <row r="1428" spans="1:21" ht="11.85" customHeight="1" x14ac:dyDescent="0.2">
      <c r="A1428" s="3" t="s">
        <v>739</v>
      </c>
      <c r="C1428" s="2">
        <v>0</v>
      </c>
      <c r="E1428" s="2">
        <v>0</v>
      </c>
      <c r="G1428" s="2">
        <v>20000</v>
      </c>
      <c r="I1428" s="2">
        <v>0</v>
      </c>
      <c r="K1428" s="2">
        <v>0</v>
      </c>
      <c r="L1428" s="9"/>
      <c r="M1428" s="2">
        <v>0</v>
      </c>
      <c r="N1428" s="9"/>
      <c r="O1428" s="2">
        <v>0</v>
      </c>
      <c r="P1428" s="9"/>
      <c r="Q1428" s="2">
        <f t="shared" si="50"/>
        <v>0</v>
      </c>
      <c r="T1428" s="11"/>
    </row>
    <row r="1429" spans="1:21" ht="11.85" customHeight="1" x14ac:dyDescent="0.2">
      <c r="A1429" s="3" t="s">
        <v>740</v>
      </c>
      <c r="C1429" s="2">
        <v>0</v>
      </c>
      <c r="E1429" s="2">
        <v>0</v>
      </c>
      <c r="G1429" s="2">
        <v>0</v>
      </c>
      <c r="I1429" s="2">
        <v>0</v>
      </c>
      <c r="K1429" s="2">
        <v>0</v>
      </c>
      <c r="L1429" s="9"/>
      <c r="M1429" s="2">
        <v>0</v>
      </c>
      <c r="N1429" s="9"/>
      <c r="O1429" s="2">
        <v>0</v>
      </c>
      <c r="P1429" s="9"/>
      <c r="Q1429" s="2">
        <f t="shared" si="50"/>
        <v>0</v>
      </c>
      <c r="T1429" s="11"/>
    </row>
    <row r="1430" spans="1:21" ht="11.85" hidden="1" customHeight="1" x14ac:dyDescent="0.2">
      <c r="A1430" s="3" t="s">
        <v>741</v>
      </c>
      <c r="C1430" s="2">
        <v>0</v>
      </c>
      <c r="E1430" s="2">
        <v>0</v>
      </c>
      <c r="G1430" s="2">
        <v>0</v>
      </c>
      <c r="I1430" s="2">
        <v>0</v>
      </c>
      <c r="K1430" s="2">
        <v>0</v>
      </c>
      <c r="L1430" s="9"/>
      <c r="M1430" s="2">
        <v>0</v>
      </c>
      <c r="N1430" s="9"/>
      <c r="O1430" s="2">
        <v>0</v>
      </c>
      <c r="P1430" s="9"/>
      <c r="Q1430" s="2">
        <f t="shared" si="50"/>
        <v>0</v>
      </c>
      <c r="T1430" s="11"/>
    </row>
    <row r="1431" spans="1:21" ht="11.85" hidden="1" customHeight="1" x14ac:dyDescent="0.2">
      <c r="A1431" s="3" t="s">
        <v>742</v>
      </c>
      <c r="C1431" s="2">
        <v>0</v>
      </c>
      <c r="E1431" s="2">
        <v>0</v>
      </c>
      <c r="G1431" s="2">
        <v>0</v>
      </c>
      <c r="I1431" s="2">
        <v>0</v>
      </c>
      <c r="K1431" s="2">
        <v>0</v>
      </c>
      <c r="L1431" s="9"/>
      <c r="M1431" s="2">
        <v>0</v>
      </c>
      <c r="N1431" s="9"/>
      <c r="O1431" s="2">
        <v>0</v>
      </c>
      <c r="P1431" s="9"/>
      <c r="Q1431" s="2">
        <f t="shared" si="50"/>
        <v>0</v>
      </c>
      <c r="T1431" s="11"/>
    </row>
    <row r="1432" spans="1:21" ht="11.85" customHeight="1" x14ac:dyDescent="0.2">
      <c r="A1432" s="3" t="s">
        <v>743</v>
      </c>
      <c r="C1432" s="2">
        <v>18157.21</v>
      </c>
      <c r="E1432" s="2">
        <v>20741.79</v>
      </c>
      <c r="G1432" s="2">
        <v>22912.65</v>
      </c>
      <c r="I1432" s="2">
        <v>24600</v>
      </c>
      <c r="K1432" s="2">
        <v>24600</v>
      </c>
      <c r="L1432" s="9"/>
      <c r="M1432" s="2">
        <v>30660</v>
      </c>
      <c r="N1432" s="9"/>
      <c r="O1432" s="2">
        <v>0</v>
      </c>
      <c r="P1432" s="9"/>
      <c r="Q1432" s="2">
        <f t="shared" si="50"/>
        <v>30660</v>
      </c>
      <c r="T1432" s="11"/>
    </row>
    <row r="1433" spans="1:21" ht="11.85" customHeight="1" x14ac:dyDescent="0.2">
      <c r="A1433" s="3" t="s">
        <v>744</v>
      </c>
      <c r="C1433" s="2">
        <v>0</v>
      </c>
      <c r="E1433" s="2">
        <v>0</v>
      </c>
      <c r="G1433" s="2">
        <v>0</v>
      </c>
      <c r="I1433" s="2">
        <v>0</v>
      </c>
      <c r="K1433" s="2">
        <v>0</v>
      </c>
      <c r="L1433" s="9"/>
      <c r="M1433" s="2">
        <v>0</v>
      </c>
      <c r="N1433" s="9"/>
      <c r="O1433" s="2">
        <v>0</v>
      </c>
      <c r="P1433" s="9"/>
      <c r="Q1433" s="2">
        <f t="shared" si="50"/>
        <v>0</v>
      </c>
      <c r="T1433" s="11"/>
    </row>
    <row r="1434" spans="1:21" ht="11.85" customHeight="1" x14ac:dyDescent="0.2">
      <c r="A1434" s="3" t="s">
        <v>745</v>
      </c>
      <c r="C1434" s="2">
        <v>33.590000000000003</v>
      </c>
      <c r="E1434" s="2">
        <v>0</v>
      </c>
      <c r="G1434" s="2">
        <v>0</v>
      </c>
      <c r="I1434" s="2">
        <v>0</v>
      </c>
      <c r="K1434" s="2">
        <v>0</v>
      </c>
      <c r="L1434" s="9"/>
      <c r="M1434" s="2">
        <v>0</v>
      </c>
      <c r="N1434" s="9"/>
      <c r="O1434" s="2">
        <v>0</v>
      </c>
      <c r="P1434" s="9"/>
      <c r="Q1434" s="2">
        <f t="shared" si="50"/>
        <v>0</v>
      </c>
      <c r="T1434" s="11"/>
    </row>
    <row r="1435" spans="1:21" ht="11.85" customHeight="1" x14ac:dyDescent="0.2">
      <c r="A1435" s="3" t="s">
        <v>746</v>
      </c>
      <c r="C1435" s="2">
        <v>0</v>
      </c>
      <c r="E1435" s="2">
        <v>0</v>
      </c>
      <c r="G1435" s="2">
        <v>0</v>
      </c>
      <c r="I1435" s="2">
        <v>0</v>
      </c>
      <c r="K1435" s="2">
        <v>0</v>
      </c>
      <c r="L1435" s="9"/>
      <c r="M1435" s="2">
        <v>0</v>
      </c>
      <c r="N1435" s="9"/>
      <c r="O1435" s="2">
        <v>0</v>
      </c>
      <c r="P1435" s="9"/>
      <c r="Q1435" s="2">
        <f t="shared" si="50"/>
        <v>0</v>
      </c>
      <c r="T1435" s="11"/>
    </row>
    <row r="1436" spans="1:21" ht="11.85" customHeight="1" x14ac:dyDescent="0.2">
      <c r="A1436" s="3" t="s">
        <v>747</v>
      </c>
      <c r="C1436" s="2">
        <v>102.6</v>
      </c>
      <c r="E1436" s="2">
        <v>147.5</v>
      </c>
      <c r="G1436" s="2">
        <v>90</v>
      </c>
      <c r="I1436" s="2">
        <v>200</v>
      </c>
      <c r="K1436" s="2">
        <v>200</v>
      </c>
      <c r="L1436" s="9"/>
      <c r="M1436" s="2">
        <v>200</v>
      </c>
      <c r="N1436" s="9"/>
      <c r="O1436" s="2">
        <v>0</v>
      </c>
      <c r="P1436" s="9"/>
      <c r="Q1436" s="2">
        <f t="shared" si="50"/>
        <v>200</v>
      </c>
      <c r="T1436" s="11"/>
    </row>
    <row r="1437" spans="1:21" ht="11.85" customHeight="1" x14ac:dyDescent="0.2">
      <c r="A1437" s="3" t="s">
        <v>748</v>
      </c>
      <c r="C1437" s="2">
        <v>1289.98</v>
      </c>
      <c r="E1437" s="2">
        <v>0</v>
      </c>
      <c r="G1437" s="2">
        <v>0</v>
      </c>
      <c r="I1437" s="2">
        <v>0</v>
      </c>
      <c r="K1437" s="2">
        <v>0</v>
      </c>
      <c r="L1437" s="9"/>
      <c r="M1437" s="2">
        <v>0</v>
      </c>
      <c r="N1437" s="9"/>
      <c r="O1437" s="2">
        <v>0</v>
      </c>
      <c r="P1437" s="9"/>
      <c r="Q1437" s="2">
        <f t="shared" si="50"/>
        <v>0</v>
      </c>
      <c r="T1437" s="11"/>
    </row>
    <row r="1438" spans="1:21" ht="11.85" customHeight="1" x14ac:dyDescent="0.2">
      <c r="A1438" s="3" t="s">
        <v>749</v>
      </c>
      <c r="C1438" s="12">
        <v>500</v>
      </c>
      <c r="E1438" s="12">
        <v>0</v>
      </c>
      <c r="G1438" s="12">
        <v>0</v>
      </c>
      <c r="I1438" s="12">
        <v>0</v>
      </c>
      <c r="K1438" s="12">
        <v>0</v>
      </c>
      <c r="L1438" s="9"/>
      <c r="M1438" s="12">
        <v>0</v>
      </c>
      <c r="N1438" s="9"/>
      <c r="O1438" s="12">
        <v>0</v>
      </c>
      <c r="P1438" s="9"/>
      <c r="Q1438" s="12">
        <f t="shared" si="50"/>
        <v>0</v>
      </c>
      <c r="T1438" s="11"/>
    </row>
    <row r="1439" spans="1:21" ht="11.85" customHeight="1" x14ac:dyDescent="0.2">
      <c r="A1439" s="3" t="s">
        <v>310</v>
      </c>
      <c r="C1439" s="2">
        <f>SUM(C1426:C1438)</f>
        <v>34454.83</v>
      </c>
      <c r="E1439" s="2">
        <f>SUM(E1426:E1438)</f>
        <v>36660.85</v>
      </c>
      <c r="G1439" s="2">
        <f>SUM(G1426:G1438)</f>
        <v>59477.530000000006</v>
      </c>
      <c r="I1439" s="2">
        <f>SUM(I1426:I1438)</f>
        <v>39800</v>
      </c>
      <c r="K1439" s="2">
        <f>SUM(K1426:K1438)</f>
        <v>39800</v>
      </c>
      <c r="L1439" s="9"/>
      <c r="M1439" s="2">
        <f>SUM(M1426:M1438)</f>
        <v>46860</v>
      </c>
      <c r="N1439" s="9"/>
      <c r="O1439" s="2">
        <f>SUM(O1426:O1438)</f>
        <v>0</v>
      </c>
      <c r="P1439" s="9"/>
      <c r="Q1439" s="2">
        <f>SUM(Q1426:Q1438)</f>
        <v>46860</v>
      </c>
      <c r="U1439" s="9"/>
    </row>
    <row r="1440" spans="1:21" ht="11.85" customHeight="1" x14ac:dyDescent="0.2"/>
    <row r="1441" spans="1:20" ht="11.85" customHeight="1" x14ac:dyDescent="0.2">
      <c r="A1441" s="10" t="s">
        <v>311</v>
      </c>
    </row>
    <row r="1442" spans="1:20" ht="11.85" customHeight="1" x14ac:dyDescent="0.2">
      <c r="A1442" s="3" t="s">
        <v>750</v>
      </c>
      <c r="C1442" s="2">
        <v>1047.3499999999999</v>
      </c>
      <c r="E1442" s="2">
        <v>310</v>
      </c>
      <c r="G1442" s="2">
        <v>656.47</v>
      </c>
      <c r="I1442" s="2">
        <v>500</v>
      </c>
      <c r="K1442" s="2">
        <v>900</v>
      </c>
      <c r="L1442" s="9"/>
      <c r="M1442" s="2">
        <v>500</v>
      </c>
      <c r="N1442" s="9"/>
      <c r="O1442" s="2">
        <v>0</v>
      </c>
      <c r="P1442" s="9"/>
      <c r="Q1442" s="2">
        <f t="shared" ref="Q1442:Q1462" si="51">M1442+O1442</f>
        <v>500</v>
      </c>
      <c r="T1442" s="11"/>
    </row>
    <row r="1443" spans="1:20" ht="11.85" customHeight="1" x14ac:dyDescent="0.2">
      <c r="A1443" s="3" t="s">
        <v>751</v>
      </c>
      <c r="C1443" s="2">
        <v>280.8</v>
      </c>
      <c r="E1443" s="2">
        <v>632.11</v>
      </c>
      <c r="G1443" s="2">
        <v>4750.83</v>
      </c>
      <c r="I1443" s="2">
        <v>4600</v>
      </c>
      <c r="K1443" s="2">
        <v>4600</v>
      </c>
      <c r="L1443" s="9"/>
      <c r="M1443" s="2">
        <v>4600</v>
      </c>
      <c r="N1443" s="9"/>
      <c r="O1443" s="2">
        <v>0</v>
      </c>
      <c r="P1443" s="9"/>
      <c r="Q1443" s="2">
        <f t="shared" si="51"/>
        <v>4600</v>
      </c>
      <c r="T1443" s="11"/>
    </row>
    <row r="1444" spans="1:20" ht="11.85" customHeight="1" x14ac:dyDescent="0.2">
      <c r="A1444" s="3" t="s">
        <v>752</v>
      </c>
      <c r="C1444" s="2">
        <v>967.65</v>
      </c>
      <c r="E1444" s="2">
        <v>1209.72</v>
      </c>
      <c r="G1444" s="2">
        <v>1693.13</v>
      </c>
      <c r="I1444" s="2">
        <v>1500</v>
      </c>
      <c r="K1444" s="2">
        <v>2000</v>
      </c>
      <c r="L1444" s="9"/>
      <c r="M1444" s="2">
        <v>1500</v>
      </c>
      <c r="N1444" s="9"/>
      <c r="O1444" s="2">
        <v>0</v>
      </c>
      <c r="P1444" s="9"/>
      <c r="Q1444" s="2">
        <f t="shared" si="51"/>
        <v>1500</v>
      </c>
      <c r="T1444" s="11"/>
    </row>
    <row r="1445" spans="1:20" ht="11.85" customHeight="1" x14ac:dyDescent="0.2">
      <c r="A1445" s="3" t="s">
        <v>753</v>
      </c>
      <c r="C1445" s="2">
        <v>17050.79</v>
      </c>
      <c r="E1445" s="2">
        <v>21534.31</v>
      </c>
      <c r="G1445" s="2">
        <v>19420.599999999999</v>
      </c>
      <c r="I1445" s="2">
        <v>20000</v>
      </c>
      <c r="K1445" s="2">
        <v>20000</v>
      </c>
      <c r="L1445" s="9"/>
      <c r="M1445" s="2">
        <v>20000</v>
      </c>
      <c r="N1445" s="9"/>
      <c r="O1445" s="2">
        <v>0</v>
      </c>
      <c r="P1445" s="9"/>
      <c r="Q1445" s="2">
        <f t="shared" si="51"/>
        <v>20000</v>
      </c>
      <c r="T1445" s="11"/>
    </row>
    <row r="1446" spans="1:20" ht="11.85" customHeight="1" x14ac:dyDescent="0.2">
      <c r="A1446" s="3" t="s">
        <v>754</v>
      </c>
      <c r="C1446" s="2">
        <v>1215.33</v>
      </c>
      <c r="E1446" s="2">
        <v>2590.8200000000002</v>
      </c>
      <c r="G1446" s="2">
        <v>1744.86</v>
      </c>
      <c r="I1446" s="2">
        <v>3000</v>
      </c>
      <c r="K1446" s="2">
        <v>3000</v>
      </c>
      <c r="L1446" s="9"/>
      <c r="M1446" s="2">
        <v>3000</v>
      </c>
      <c r="N1446" s="9"/>
      <c r="O1446" s="2">
        <v>0</v>
      </c>
      <c r="P1446" s="9"/>
      <c r="Q1446" s="2">
        <f t="shared" si="51"/>
        <v>3000</v>
      </c>
      <c r="T1446" s="11"/>
    </row>
    <row r="1447" spans="1:20" ht="11.85" customHeight="1" x14ac:dyDescent="0.2">
      <c r="A1447" s="3" t="s">
        <v>755</v>
      </c>
      <c r="C1447" s="2">
        <v>0</v>
      </c>
      <c r="E1447" s="2">
        <v>0</v>
      </c>
      <c r="G1447" s="2">
        <v>0</v>
      </c>
      <c r="I1447" s="2">
        <v>0</v>
      </c>
      <c r="K1447" s="2">
        <v>0</v>
      </c>
      <c r="L1447" s="9"/>
      <c r="M1447" s="2">
        <v>0</v>
      </c>
      <c r="N1447" s="9"/>
      <c r="O1447" s="2">
        <v>0</v>
      </c>
      <c r="P1447" s="9"/>
      <c r="Q1447" s="2">
        <f t="shared" si="51"/>
        <v>0</v>
      </c>
      <c r="T1447" s="11"/>
    </row>
    <row r="1448" spans="1:20" ht="11.85" customHeight="1" x14ac:dyDescent="0.2">
      <c r="A1448" s="3" t="s">
        <v>756</v>
      </c>
      <c r="C1448" s="2">
        <v>0</v>
      </c>
      <c r="E1448" s="2">
        <v>0</v>
      </c>
      <c r="G1448" s="2">
        <v>0</v>
      </c>
      <c r="I1448" s="2">
        <v>0</v>
      </c>
      <c r="K1448" s="2">
        <v>0</v>
      </c>
      <c r="L1448" s="9"/>
      <c r="M1448" s="2">
        <v>0</v>
      </c>
      <c r="N1448" s="9"/>
      <c r="O1448" s="2">
        <v>0</v>
      </c>
      <c r="P1448" s="9"/>
      <c r="Q1448" s="2">
        <f t="shared" si="51"/>
        <v>0</v>
      </c>
      <c r="T1448" s="11"/>
    </row>
    <row r="1449" spans="1:20" ht="11.85" customHeight="1" x14ac:dyDescent="0.2">
      <c r="A1449" s="3" t="s">
        <v>757</v>
      </c>
      <c r="C1449" s="2">
        <v>0</v>
      </c>
      <c r="E1449" s="2">
        <v>0</v>
      </c>
      <c r="G1449" s="2">
        <v>0</v>
      </c>
      <c r="I1449" s="2">
        <v>200</v>
      </c>
      <c r="K1449" s="2">
        <v>200</v>
      </c>
      <c r="L1449" s="9"/>
      <c r="M1449" s="2">
        <v>200</v>
      </c>
      <c r="N1449" s="9"/>
      <c r="O1449" s="2">
        <v>0</v>
      </c>
      <c r="P1449" s="9"/>
      <c r="Q1449" s="2">
        <f t="shared" si="51"/>
        <v>200</v>
      </c>
      <c r="T1449" s="11"/>
    </row>
    <row r="1450" spans="1:20" ht="11.85" customHeight="1" x14ac:dyDescent="0.2">
      <c r="A1450" s="3" t="s">
        <v>758</v>
      </c>
      <c r="C1450" s="2">
        <v>14206.73</v>
      </c>
      <c r="E1450" s="2">
        <v>20956.34</v>
      </c>
      <c r="G1450" s="2">
        <v>16075.65</v>
      </c>
      <c r="I1450" s="2">
        <v>25000</v>
      </c>
      <c r="K1450" s="2">
        <f>25000-3000</f>
        <v>22000</v>
      </c>
      <c r="L1450" s="9"/>
      <c r="M1450" s="2">
        <v>25000</v>
      </c>
      <c r="N1450" s="9"/>
      <c r="O1450" s="2">
        <v>0</v>
      </c>
      <c r="P1450" s="9"/>
      <c r="Q1450" s="2">
        <f t="shared" si="51"/>
        <v>25000</v>
      </c>
      <c r="T1450" s="11"/>
    </row>
    <row r="1451" spans="1:20" ht="11.85" customHeight="1" x14ac:dyDescent="0.2">
      <c r="A1451" s="3" t="s">
        <v>759</v>
      </c>
      <c r="C1451" s="2">
        <v>3585.4</v>
      </c>
      <c r="E1451" s="2">
        <v>3485.78</v>
      </c>
      <c r="G1451" s="2">
        <v>3539.62</v>
      </c>
      <c r="I1451" s="2">
        <v>4000</v>
      </c>
      <c r="K1451" s="2">
        <v>4000</v>
      </c>
      <c r="L1451" s="9"/>
      <c r="M1451" s="2">
        <v>4000</v>
      </c>
      <c r="N1451" s="9"/>
      <c r="O1451" s="2">
        <v>0</v>
      </c>
      <c r="P1451" s="9"/>
      <c r="Q1451" s="2">
        <f t="shared" si="51"/>
        <v>4000</v>
      </c>
      <c r="T1451" s="11"/>
    </row>
    <row r="1452" spans="1:20" ht="11.85" customHeight="1" x14ac:dyDescent="0.2">
      <c r="A1452" s="3" t="s">
        <v>760</v>
      </c>
      <c r="C1452" s="2">
        <v>12085.81</v>
      </c>
      <c r="E1452" s="2">
        <v>15434.13</v>
      </c>
      <c r="G1452" s="2">
        <v>19581.310000000001</v>
      </c>
      <c r="I1452" s="2">
        <v>21000</v>
      </c>
      <c r="K1452" s="2">
        <v>16800</v>
      </c>
      <c r="L1452" s="9"/>
      <c r="M1452" s="2">
        <v>21000</v>
      </c>
      <c r="N1452" s="9"/>
      <c r="O1452" s="2">
        <v>0</v>
      </c>
      <c r="P1452" s="9"/>
      <c r="Q1452" s="2">
        <f t="shared" si="51"/>
        <v>21000</v>
      </c>
      <c r="T1452" s="11"/>
    </row>
    <row r="1453" spans="1:20" ht="11.85" customHeight="1" x14ac:dyDescent="0.2">
      <c r="A1453" s="3" t="s">
        <v>761</v>
      </c>
      <c r="C1453" s="2">
        <v>982.91</v>
      </c>
      <c r="E1453" s="2">
        <v>1042.22</v>
      </c>
      <c r="G1453" s="2">
        <v>1091.8900000000001</v>
      </c>
      <c r="I1453" s="2">
        <v>1500</v>
      </c>
      <c r="K1453" s="2">
        <v>1500</v>
      </c>
      <c r="L1453" s="9"/>
      <c r="M1453" s="2">
        <v>1500</v>
      </c>
      <c r="N1453" s="9"/>
      <c r="O1453" s="2">
        <v>0</v>
      </c>
      <c r="P1453" s="9"/>
      <c r="Q1453" s="2">
        <f t="shared" si="51"/>
        <v>1500</v>
      </c>
      <c r="T1453" s="11"/>
    </row>
    <row r="1454" spans="1:20" ht="11.85" customHeight="1" x14ac:dyDescent="0.2">
      <c r="A1454" s="3" t="s">
        <v>762</v>
      </c>
      <c r="C1454" s="2">
        <v>82.72</v>
      </c>
      <c r="E1454" s="2">
        <v>17.61</v>
      </c>
      <c r="G1454" s="2">
        <v>454.03</v>
      </c>
      <c r="I1454" s="2">
        <v>300</v>
      </c>
      <c r="K1454" s="2">
        <v>600</v>
      </c>
      <c r="L1454" s="9"/>
      <c r="M1454" s="2">
        <v>600</v>
      </c>
      <c r="N1454" s="9"/>
      <c r="O1454" s="2">
        <v>0</v>
      </c>
      <c r="P1454" s="9"/>
      <c r="Q1454" s="2">
        <f t="shared" si="51"/>
        <v>600</v>
      </c>
      <c r="T1454" s="11"/>
    </row>
    <row r="1455" spans="1:20" ht="11.85" hidden="1" customHeight="1" x14ac:dyDescent="0.2">
      <c r="A1455" s="3" t="s">
        <v>763</v>
      </c>
      <c r="C1455" s="2">
        <v>0</v>
      </c>
      <c r="E1455" s="2">
        <v>0</v>
      </c>
      <c r="G1455" s="2">
        <v>0</v>
      </c>
      <c r="I1455" s="2">
        <v>0</v>
      </c>
      <c r="K1455" s="2">
        <v>0</v>
      </c>
      <c r="L1455" s="9"/>
      <c r="M1455" s="2">
        <v>0</v>
      </c>
      <c r="N1455" s="9"/>
      <c r="O1455" s="2">
        <v>0</v>
      </c>
      <c r="P1455" s="9"/>
      <c r="Q1455" s="2">
        <f t="shared" si="51"/>
        <v>0</v>
      </c>
      <c r="T1455" s="11"/>
    </row>
    <row r="1456" spans="1:20" ht="11.85" customHeight="1" x14ac:dyDescent="0.2">
      <c r="A1456" s="3" t="s">
        <v>764</v>
      </c>
      <c r="C1456" s="2">
        <v>0</v>
      </c>
      <c r="E1456" s="2">
        <v>105.76</v>
      </c>
      <c r="G1456" s="2">
        <v>0</v>
      </c>
      <c r="I1456" s="2">
        <v>0</v>
      </c>
      <c r="K1456" s="2">
        <v>0</v>
      </c>
      <c r="L1456" s="9"/>
      <c r="M1456" s="2">
        <v>0</v>
      </c>
      <c r="N1456" s="9"/>
      <c r="O1456" s="2">
        <v>0</v>
      </c>
      <c r="P1456" s="9"/>
      <c r="Q1456" s="2">
        <f t="shared" si="51"/>
        <v>0</v>
      </c>
      <c r="T1456" s="11"/>
    </row>
    <row r="1457" spans="1:23" ht="11.85" customHeight="1" x14ac:dyDescent="0.2">
      <c r="A1457" s="3" t="s">
        <v>765</v>
      </c>
      <c r="C1457" s="2">
        <v>4249.57</v>
      </c>
      <c r="E1457" s="2">
        <v>3789.25</v>
      </c>
      <c r="G1457" s="2">
        <v>4315.3599999999997</v>
      </c>
      <c r="I1457" s="2">
        <v>4400</v>
      </c>
      <c r="K1457" s="2">
        <v>4400</v>
      </c>
      <c r="L1457" s="9"/>
      <c r="M1457" s="2">
        <v>4400</v>
      </c>
      <c r="N1457" s="9"/>
      <c r="O1457" s="2">
        <v>0</v>
      </c>
      <c r="P1457" s="9"/>
      <c r="Q1457" s="2">
        <f t="shared" si="51"/>
        <v>4400</v>
      </c>
      <c r="T1457" s="11"/>
    </row>
    <row r="1458" spans="1:23" ht="11.85" customHeight="1" x14ac:dyDescent="0.2">
      <c r="A1458" s="3" t="s">
        <v>766</v>
      </c>
      <c r="C1458" s="2">
        <v>186886.23</v>
      </c>
      <c r="E1458" s="2">
        <v>63534.34</v>
      </c>
      <c r="G1458" s="2">
        <v>124760.39</v>
      </c>
      <c r="I1458" s="2">
        <v>150000</v>
      </c>
      <c r="K1458" s="2">
        <f>115000+3000</f>
        <v>118000</v>
      </c>
      <c r="L1458" s="9"/>
      <c r="M1458" s="2">
        <v>150000</v>
      </c>
      <c r="N1458" s="9"/>
      <c r="O1458" s="2">
        <v>0</v>
      </c>
      <c r="P1458" s="9"/>
      <c r="Q1458" s="2">
        <f t="shared" si="51"/>
        <v>150000</v>
      </c>
      <c r="T1458" s="11"/>
    </row>
    <row r="1459" spans="1:23" ht="11.85" hidden="1" customHeight="1" x14ac:dyDescent="0.2">
      <c r="A1459" s="3" t="s">
        <v>767</v>
      </c>
      <c r="C1459" s="2">
        <v>0</v>
      </c>
      <c r="E1459" s="2">
        <v>0</v>
      </c>
      <c r="G1459" s="2">
        <v>0</v>
      </c>
      <c r="I1459" s="2">
        <v>0</v>
      </c>
      <c r="K1459" s="2">
        <v>0</v>
      </c>
      <c r="L1459" s="9"/>
      <c r="M1459" s="2">
        <v>0</v>
      </c>
      <c r="N1459" s="9"/>
      <c r="O1459" s="2">
        <v>0</v>
      </c>
      <c r="P1459" s="9"/>
      <c r="Q1459" s="2">
        <f t="shared" si="51"/>
        <v>0</v>
      </c>
      <c r="T1459" s="11"/>
    </row>
    <row r="1460" spans="1:23" ht="11.85" hidden="1" customHeight="1" x14ac:dyDescent="0.2">
      <c r="A1460" s="3" t="s">
        <v>768</v>
      </c>
      <c r="C1460" s="2">
        <v>0</v>
      </c>
      <c r="E1460" s="2">
        <v>0</v>
      </c>
      <c r="G1460" s="2">
        <v>0</v>
      </c>
      <c r="I1460" s="2">
        <v>0</v>
      </c>
      <c r="K1460" s="2">
        <v>0</v>
      </c>
      <c r="L1460" s="9"/>
      <c r="M1460" s="2">
        <v>0</v>
      </c>
      <c r="N1460" s="9"/>
      <c r="O1460" s="2">
        <v>0</v>
      </c>
      <c r="P1460" s="9"/>
      <c r="Q1460" s="2">
        <f t="shared" si="51"/>
        <v>0</v>
      </c>
      <c r="T1460" s="11"/>
    </row>
    <row r="1461" spans="1:23" ht="11.85" customHeight="1" x14ac:dyDescent="0.2">
      <c r="A1461" s="3" t="s">
        <v>769</v>
      </c>
      <c r="C1461" s="2">
        <v>6473.18</v>
      </c>
      <c r="E1461" s="2">
        <v>7502.82</v>
      </c>
      <c r="G1461" s="2">
        <v>10503.17</v>
      </c>
      <c r="I1461" s="2">
        <v>22500</v>
      </c>
      <c r="K1461" s="2">
        <v>22500</v>
      </c>
      <c r="L1461" s="9"/>
      <c r="M1461" s="2">
        <v>32500</v>
      </c>
      <c r="N1461" s="9"/>
      <c r="O1461" s="2">
        <v>0</v>
      </c>
      <c r="P1461" s="9"/>
      <c r="Q1461" s="2">
        <f t="shared" si="51"/>
        <v>32500</v>
      </c>
      <c r="T1461" s="11"/>
    </row>
    <row r="1462" spans="1:23" ht="11.85" customHeight="1" x14ac:dyDescent="0.2">
      <c r="A1462" s="3" t="s">
        <v>770</v>
      </c>
      <c r="C1462" s="12">
        <v>196942.23</v>
      </c>
      <c r="E1462" s="12">
        <v>23796.03</v>
      </c>
      <c r="G1462" s="12">
        <v>40548.79</v>
      </c>
      <c r="I1462" s="12">
        <v>106000</v>
      </c>
      <c r="K1462" s="12">
        <v>106000</v>
      </c>
      <c r="L1462" s="9"/>
      <c r="M1462" s="12">
        <v>144900</v>
      </c>
      <c r="N1462" s="9"/>
      <c r="O1462" s="12">
        <v>0</v>
      </c>
      <c r="P1462" s="9"/>
      <c r="Q1462" s="12">
        <f t="shared" si="51"/>
        <v>144900</v>
      </c>
      <c r="T1462" s="11"/>
    </row>
    <row r="1463" spans="1:23" ht="11.85" customHeight="1" x14ac:dyDescent="0.2">
      <c r="A1463" s="3" t="s">
        <v>334</v>
      </c>
      <c r="C1463" s="2">
        <f>SUM(C1442:C1450)+SUM(C1451:C1462)</f>
        <v>446056.70000000007</v>
      </c>
      <c r="E1463" s="2">
        <f>SUM(E1442:E1450)+SUM(E1451:E1462)</f>
        <v>165941.24</v>
      </c>
      <c r="G1463" s="2">
        <f>SUM(G1442:G1450)+SUM(G1451:G1462)</f>
        <v>249136.10000000003</v>
      </c>
      <c r="I1463" s="2">
        <f>SUM(I1442:I1450)+SUM(I1451:I1462)</f>
        <v>364500</v>
      </c>
      <c r="K1463" s="2">
        <f>SUM(K1442:K1450)+SUM(K1451:K1462)</f>
        <v>326500</v>
      </c>
      <c r="L1463" s="9"/>
      <c r="M1463" s="2">
        <f>SUM(M1442:M1450)+SUM(M1451:M1462)</f>
        <v>413700</v>
      </c>
      <c r="N1463" s="9"/>
      <c r="O1463" s="25">
        <f>SUM(O1442:O1450)+SUM(O1451:O1462)</f>
        <v>0</v>
      </c>
      <c r="P1463" s="9"/>
      <c r="Q1463" s="2">
        <f>SUM(Q1442:Q1450)+SUM(Q1451:Q1462)</f>
        <v>413700</v>
      </c>
      <c r="T1463" s="14"/>
      <c r="U1463" s="9"/>
      <c r="W1463" s="9"/>
    </row>
    <row r="1464" spans="1:23" ht="11.85" customHeight="1" x14ac:dyDescent="0.2">
      <c r="L1464" s="9"/>
      <c r="N1464" s="9"/>
      <c r="P1464" s="9"/>
    </row>
    <row r="1465" spans="1:23" ht="11.85" customHeight="1" x14ac:dyDescent="0.2">
      <c r="A1465" s="3" t="s">
        <v>771</v>
      </c>
      <c r="C1465" s="2">
        <v>0</v>
      </c>
      <c r="E1465" s="2">
        <v>0</v>
      </c>
      <c r="G1465" s="2">
        <v>0</v>
      </c>
      <c r="I1465" s="2">
        <v>0</v>
      </c>
      <c r="K1465" s="2">
        <v>35000</v>
      </c>
      <c r="L1465" s="9"/>
      <c r="M1465" s="2">
        <v>0</v>
      </c>
      <c r="N1465" s="9"/>
      <c r="O1465" s="2">
        <v>0</v>
      </c>
      <c r="P1465" s="9"/>
      <c r="Q1465" s="2">
        <f>M1465+O1465</f>
        <v>0</v>
      </c>
      <c r="T1465" s="11"/>
    </row>
    <row r="1466" spans="1:23" ht="11.85" customHeight="1" x14ac:dyDescent="0.2">
      <c r="A1466" s="3" t="s">
        <v>772</v>
      </c>
      <c r="C1466" s="12">
        <v>75225</v>
      </c>
      <c r="E1466" s="12">
        <v>199200</v>
      </c>
      <c r="G1466" s="12">
        <v>0</v>
      </c>
      <c r="I1466" s="12">
        <v>610000</v>
      </c>
      <c r="K1466" s="12">
        <v>610000</v>
      </c>
      <c r="L1466" s="9"/>
      <c r="M1466" s="12">
        <v>75000</v>
      </c>
      <c r="N1466" s="9"/>
      <c r="O1466" s="12">
        <v>0</v>
      </c>
      <c r="P1466" s="9"/>
      <c r="Q1466" s="12">
        <f>M1466+O1466</f>
        <v>75000</v>
      </c>
      <c r="T1466" s="11"/>
    </row>
    <row r="1467" spans="1:23" ht="11.85" customHeight="1" x14ac:dyDescent="0.2">
      <c r="A1467" s="3" t="s">
        <v>337</v>
      </c>
      <c r="C1467" s="2">
        <f>SUM(C1465:C1466)</f>
        <v>75225</v>
      </c>
      <c r="E1467" s="2">
        <f>SUM(E1465:E1466)</f>
        <v>199200</v>
      </c>
      <c r="G1467" s="2">
        <f>SUM(G1465:G1466)</f>
        <v>0</v>
      </c>
      <c r="I1467" s="2">
        <f>SUM(I1465:I1466)</f>
        <v>610000</v>
      </c>
      <c r="K1467" s="2">
        <f>SUM(K1465:K1466)</f>
        <v>645000</v>
      </c>
      <c r="L1467" s="9"/>
      <c r="M1467" s="2">
        <f>SUM(M1465:M1466)</f>
        <v>75000</v>
      </c>
      <c r="N1467" s="9"/>
      <c r="O1467" s="2">
        <f>SUM(O1465:O1466)</f>
        <v>0</v>
      </c>
      <c r="P1467" s="9"/>
      <c r="Q1467" s="2">
        <f>SUM(Q1465:Q1466)</f>
        <v>75000</v>
      </c>
      <c r="U1467" s="9"/>
    </row>
    <row r="1468" spans="1:23" ht="11.85" customHeight="1" x14ac:dyDescent="0.2">
      <c r="A1468" s="3" t="s">
        <v>773</v>
      </c>
      <c r="C1468" s="2">
        <f>C1423+C1439+C1463+C1467</f>
        <v>802417.10000000009</v>
      </c>
      <c r="E1468" s="2">
        <f>E1423+E1439+E1463+E1467</f>
        <v>686181.49</v>
      </c>
      <c r="G1468" s="2">
        <f>G1423+G1439+G1463+G1467</f>
        <v>582924.38000000012</v>
      </c>
      <c r="I1468" s="2">
        <f>I1423+I1439+I1463+I1467</f>
        <v>1310571</v>
      </c>
      <c r="K1468" s="2">
        <f>K1423+K1439+K1463+K1467</f>
        <v>1310571</v>
      </c>
      <c r="L1468" s="9"/>
      <c r="M1468" s="2">
        <f>M1423+M1439+M1463+M1467</f>
        <v>830734</v>
      </c>
      <c r="N1468" s="9"/>
      <c r="O1468" s="25">
        <f>O1423+O1439+O1463+O1467</f>
        <v>0</v>
      </c>
      <c r="P1468" s="9"/>
      <c r="Q1468" s="2">
        <f>Q1423+Q1439+Q1463+Q1467</f>
        <v>830734</v>
      </c>
      <c r="R1468" s="54"/>
      <c r="T1468" s="11"/>
      <c r="U1468" s="9"/>
    </row>
    <row r="1469" spans="1:23" ht="11.85" customHeight="1" x14ac:dyDescent="0.2">
      <c r="L1469" s="9"/>
      <c r="N1469" s="9"/>
      <c r="P1469" s="9"/>
      <c r="T1469" s="11"/>
    </row>
    <row r="1470" spans="1:23" ht="11.85" customHeight="1" x14ac:dyDescent="0.2">
      <c r="A1470" s="1"/>
      <c r="B1470" s="1"/>
      <c r="E1470" s="2" t="str">
        <f>$E$1</f>
        <v>CITY OF BRADY</v>
      </c>
    </row>
    <row r="1471" spans="1:23" ht="11.85" customHeight="1" x14ac:dyDescent="0.2">
      <c r="E1471" s="2" t="str">
        <f>$E$2</f>
        <v>BUDGET  REPORT</v>
      </c>
    </row>
    <row r="1472" spans="1:23" ht="11.85" customHeight="1" x14ac:dyDescent="0.2">
      <c r="E1472" s="2" t="str">
        <f>$E$3</f>
        <v>FISCAL YEAR 2025 - 2026</v>
      </c>
    </row>
    <row r="1473" spans="1:20" ht="11.85" customHeight="1" x14ac:dyDescent="0.2">
      <c r="A1473" s="3" t="s">
        <v>3</v>
      </c>
    </row>
    <row r="1474" spans="1:20" ht="11.85" customHeight="1" x14ac:dyDescent="0.2">
      <c r="A1474" s="3" t="s">
        <v>774</v>
      </c>
    </row>
    <row r="1475" spans="1:20" ht="11.85" customHeight="1" x14ac:dyDescent="0.2">
      <c r="I1475" s="49" t="str">
        <f>$I$6</f>
        <v>(----- 2024-2025------)</v>
      </c>
      <c r="J1475" s="49"/>
      <c r="K1475" s="49"/>
      <c r="L1475" s="6"/>
      <c r="M1475" s="50" t="str">
        <f>$M$6</f>
        <v>2025-2026</v>
      </c>
      <c r="N1475" s="50"/>
      <c r="O1475" s="50"/>
      <c r="P1475" s="50"/>
      <c r="Q1475" s="50"/>
    </row>
    <row r="1476" spans="1:20" ht="11.85" customHeight="1" x14ac:dyDescent="0.2">
      <c r="C1476" s="5" t="str">
        <f>$C$7</f>
        <v>2021-2022</v>
      </c>
      <c r="D1476" s="5"/>
      <c r="E1476" s="5" t="str">
        <f>$E$7</f>
        <v>2022-2023</v>
      </c>
      <c r="F1476" s="5"/>
      <c r="G1476" s="5" t="str">
        <f>$G$7</f>
        <v>2023-2024</v>
      </c>
      <c r="H1476" s="5"/>
      <c r="I1476" s="5" t="s">
        <v>9</v>
      </c>
      <c r="J1476" s="5"/>
      <c r="K1476" s="5" t="str">
        <f>+$K$7</f>
        <v>PROJECTED</v>
      </c>
      <c r="L1476" s="6"/>
      <c r="M1476" s="5" t="str">
        <f>$M$7</f>
        <v>2025-2026</v>
      </c>
      <c r="N1476" s="6"/>
      <c r="O1476" s="5" t="str">
        <f>$O$7</f>
        <v>2025-2026</v>
      </c>
      <c r="P1476" s="6"/>
      <c r="Q1476" s="5" t="str">
        <f>$Q$7</f>
        <v>APPROVED</v>
      </c>
    </row>
    <row r="1477" spans="1:20" ht="11.85" customHeight="1" x14ac:dyDescent="0.2">
      <c r="A1477" s="7" t="s">
        <v>279</v>
      </c>
      <c r="C1477" s="8" t="s">
        <v>12</v>
      </c>
      <c r="D1477" s="5"/>
      <c r="E1477" s="8" t="s">
        <v>12</v>
      </c>
      <c r="F1477" s="5"/>
      <c r="G1477" s="8" t="s">
        <v>12</v>
      </c>
      <c r="H1477" s="5"/>
      <c r="I1477" s="8" t="s">
        <v>13</v>
      </c>
      <c r="J1477" s="5"/>
      <c r="K1477" s="8" t="s">
        <v>13</v>
      </c>
      <c r="L1477" s="6"/>
      <c r="M1477" s="8" t="str">
        <f>$M$8</f>
        <v>BASE</v>
      </c>
      <c r="N1477" s="6"/>
      <c r="O1477" s="8" t="str">
        <f>$O$8</f>
        <v>SUPPLEMENTAL</v>
      </c>
      <c r="P1477" s="6"/>
      <c r="Q1477" s="8" t="str">
        <f>$Q$8</f>
        <v>BUDGET</v>
      </c>
    </row>
    <row r="1478" spans="1:20" ht="11.85" customHeight="1" x14ac:dyDescent="0.2"/>
    <row r="1479" spans="1:20" ht="11.85" customHeight="1" x14ac:dyDescent="0.2">
      <c r="A1479" s="10" t="s">
        <v>280</v>
      </c>
    </row>
    <row r="1480" spans="1:20" ht="11.85" customHeight="1" x14ac:dyDescent="0.2">
      <c r="A1480" s="3" t="s">
        <v>775</v>
      </c>
      <c r="C1480" s="2">
        <v>4083.05</v>
      </c>
      <c r="E1480" s="2">
        <v>0</v>
      </c>
      <c r="G1480" s="2">
        <v>0</v>
      </c>
      <c r="I1480" s="2">
        <v>0</v>
      </c>
      <c r="K1480" s="2">
        <v>0</v>
      </c>
      <c r="L1480" s="9"/>
      <c r="M1480" s="2">
        <v>0</v>
      </c>
      <c r="N1480" s="9"/>
      <c r="O1480" s="25">
        <v>0</v>
      </c>
      <c r="P1480" s="9"/>
      <c r="Q1480" s="2">
        <f t="shared" ref="Q1480:Q1489" si="52">M1480+O1480</f>
        <v>0</v>
      </c>
      <c r="T1480" s="11"/>
    </row>
    <row r="1481" spans="1:20" ht="11.85" customHeight="1" x14ac:dyDescent="0.2">
      <c r="A1481" s="3" t="s">
        <v>776</v>
      </c>
      <c r="C1481" s="2">
        <v>4.82</v>
      </c>
      <c r="E1481" s="2">
        <v>0</v>
      </c>
      <c r="G1481" s="2">
        <v>0</v>
      </c>
      <c r="I1481" s="2">
        <v>0</v>
      </c>
      <c r="K1481" s="2">
        <v>0</v>
      </c>
      <c r="L1481" s="9"/>
      <c r="M1481" s="2">
        <v>0</v>
      </c>
      <c r="N1481" s="9"/>
      <c r="O1481" s="25">
        <v>0</v>
      </c>
      <c r="P1481" s="9"/>
      <c r="Q1481" s="2">
        <f t="shared" si="52"/>
        <v>0</v>
      </c>
      <c r="T1481" s="11"/>
    </row>
    <row r="1482" spans="1:20" ht="11.85" hidden="1" customHeight="1" x14ac:dyDescent="0.2">
      <c r="A1482" s="3" t="s">
        <v>777</v>
      </c>
      <c r="C1482" s="2">
        <v>0</v>
      </c>
      <c r="E1482" s="2">
        <v>0</v>
      </c>
      <c r="G1482" s="2">
        <v>0</v>
      </c>
      <c r="I1482" s="2">
        <v>0</v>
      </c>
      <c r="K1482" s="2">
        <v>0</v>
      </c>
      <c r="L1482" s="9"/>
      <c r="M1482" s="2">
        <v>0</v>
      </c>
      <c r="N1482" s="9"/>
      <c r="O1482" s="25">
        <v>0</v>
      </c>
      <c r="P1482" s="9"/>
      <c r="Q1482" s="2">
        <f t="shared" si="52"/>
        <v>0</v>
      </c>
      <c r="T1482" s="11"/>
    </row>
    <row r="1483" spans="1:20" ht="11.85" hidden="1" customHeight="1" x14ac:dyDescent="0.2">
      <c r="A1483" s="3" t="s">
        <v>778</v>
      </c>
      <c r="C1483" s="2">
        <v>0</v>
      </c>
      <c r="E1483" s="2">
        <v>0</v>
      </c>
      <c r="G1483" s="2">
        <v>0</v>
      </c>
      <c r="I1483" s="2">
        <v>0</v>
      </c>
      <c r="K1483" s="2">
        <v>0</v>
      </c>
      <c r="L1483" s="9"/>
      <c r="M1483" s="2">
        <v>0</v>
      </c>
      <c r="N1483" s="9"/>
      <c r="O1483" s="25">
        <v>0</v>
      </c>
      <c r="P1483" s="9"/>
      <c r="Q1483" s="2">
        <f t="shared" si="52"/>
        <v>0</v>
      </c>
      <c r="T1483" s="11"/>
    </row>
    <row r="1484" spans="1:20" ht="11.85" hidden="1" customHeight="1" x14ac:dyDescent="0.2">
      <c r="A1484" s="3" t="s">
        <v>779</v>
      </c>
      <c r="C1484" s="2">
        <v>0</v>
      </c>
      <c r="E1484" s="2">
        <v>0</v>
      </c>
      <c r="G1484" s="2">
        <v>0</v>
      </c>
      <c r="I1484" s="2">
        <v>0</v>
      </c>
      <c r="K1484" s="2">
        <v>0</v>
      </c>
      <c r="L1484" s="9"/>
      <c r="M1484" s="2">
        <v>0</v>
      </c>
      <c r="N1484" s="9"/>
      <c r="O1484" s="25">
        <v>0</v>
      </c>
      <c r="P1484" s="9"/>
      <c r="Q1484" s="2">
        <f t="shared" si="52"/>
        <v>0</v>
      </c>
      <c r="T1484" s="11"/>
    </row>
    <row r="1485" spans="1:20" ht="11.85" customHeight="1" x14ac:dyDescent="0.2">
      <c r="A1485" s="3" t="s">
        <v>780</v>
      </c>
      <c r="C1485" s="2">
        <v>1798.9</v>
      </c>
      <c r="E1485" s="2">
        <v>0</v>
      </c>
      <c r="G1485" s="2">
        <v>0</v>
      </c>
      <c r="I1485" s="2">
        <v>0</v>
      </c>
      <c r="K1485" s="2">
        <v>0</v>
      </c>
      <c r="L1485" s="9"/>
      <c r="M1485" s="2">
        <v>0</v>
      </c>
      <c r="N1485" s="9"/>
      <c r="O1485" s="25">
        <v>0</v>
      </c>
      <c r="P1485" s="9"/>
      <c r="Q1485" s="2">
        <f t="shared" si="52"/>
        <v>0</v>
      </c>
      <c r="T1485" s="11"/>
    </row>
    <row r="1486" spans="1:20" ht="11.85" customHeight="1" x14ac:dyDescent="0.2">
      <c r="A1486" s="3" t="s">
        <v>781</v>
      </c>
      <c r="C1486" s="2">
        <v>395.25</v>
      </c>
      <c r="E1486" s="2">
        <v>0</v>
      </c>
      <c r="G1486" s="2">
        <v>0</v>
      </c>
      <c r="I1486" s="2">
        <v>0</v>
      </c>
      <c r="K1486" s="2">
        <v>0</v>
      </c>
      <c r="L1486" s="9"/>
      <c r="M1486" s="2">
        <v>0</v>
      </c>
      <c r="N1486" s="9"/>
      <c r="O1486" s="25">
        <v>0</v>
      </c>
      <c r="P1486" s="9"/>
      <c r="Q1486" s="2">
        <f t="shared" si="52"/>
        <v>0</v>
      </c>
      <c r="T1486" s="11"/>
    </row>
    <row r="1487" spans="1:20" ht="11.85" customHeight="1" x14ac:dyDescent="0.2">
      <c r="A1487" s="3" t="s">
        <v>782</v>
      </c>
      <c r="C1487" s="2">
        <v>0</v>
      </c>
      <c r="E1487" s="2">
        <v>0</v>
      </c>
      <c r="G1487" s="2">
        <v>0</v>
      </c>
      <c r="I1487" s="2">
        <v>0</v>
      </c>
      <c r="K1487" s="2">
        <v>0</v>
      </c>
      <c r="L1487" s="9"/>
      <c r="M1487" s="2">
        <v>0</v>
      </c>
      <c r="N1487" s="9"/>
      <c r="O1487" s="25">
        <v>0</v>
      </c>
      <c r="P1487" s="9"/>
      <c r="Q1487" s="2">
        <f t="shared" si="52"/>
        <v>0</v>
      </c>
      <c r="T1487" s="11"/>
    </row>
    <row r="1488" spans="1:20" ht="11.85" customHeight="1" x14ac:dyDescent="0.2">
      <c r="A1488" s="3" t="s">
        <v>783</v>
      </c>
      <c r="C1488" s="2">
        <v>0</v>
      </c>
      <c r="E1488" s="2">
        <v>0</v>
      </c>
      <c r="G1488" s="2">
        <v>0</v>
      </c>
      <c r="I1488" s="2">
        <v>0</v>
      </c>
      <c r="K1488" s="2">
        <v>0</v>
      </c>
      <c r="L1488" s="9"/>
      <c r="M1488" s="2">
        <v>0</v>
      </c>
      <c r="N1488" s="9"/>
      <c r="O1488" s="25">
        <v>0</v>
      </c>
      <c r="P1488" s="9"/>
      <c r="Q1488" s="2">
        <f t="shared" si="52"/>
        <v>0</v>
      </c>
      <c r="T1488" s="11"/>
    </row>
    <row r="1489" spans="1:21" ht="11.85" customHeight="1" x14ac:dyDescent="0.2">
      <c r="A1489" s="3" t="s">
        <v>784</v>
      </c>
      <c r="C1489" s="12">
        <v>331.95</v>
      </c>
      <c r="E1489" s="12">
        <v>0</v>
      </c>
      <c r="G1489" s="12">
        <v>0</v>
      </c>
      <c r="I1489" s="12">
        <v>0</v>
      </c>
      <c r="K1489" s="12">
        <v>0</v>
      </c>
      <c r="L1489" s="9"/>
      <c r="M1489" s="12">
        <v>0</v>
      </c>
      <c r="N1489" s="9"/>
      <c r="O1489" s="27">
        <v>0</v>
      </c>
      <c r="P1489" s="9"/>
      <c r="Q1489" s="12">
        <f t="shared" si="52"/>
        <v>0</v>
      </c>
      <c r="T1489" s="11"/>
    </row>
    <row r="1490" spans="1:21" ht="11.85" customHeight="1" x14ac:dyDescent="0.2">
      <c r="A1490" s="3" t="s">
        <v>291</v>
      </c>
      <c r="C1490" s="2">
        <f>SUM(C1480:C1489)</f>
        <v>6613.97</v>
      </c>
      <c r="E1490" s="2">
        <f>SUM(E1480:E1489)</f>
        <v>0</v>
      </c>
      <c r="G1490" s="2">
        <f>SUM(G1480:G1489)</f>
        <v>0</v>
      </c>
      <c r="I1490" s="2">
        <f>SUM(I1480:I1489)</f>
        <v>0</v>
      </c>
      <c r="K1490" s="2">
        <f>SUM(K1480:K1489)</f>
        <v>0</v>
      </c>
      <c r="L1490" s="9"/>
      <c r="M1490" s="2">
        <f>SUM(M1480:M1489)</f>
        <v>0</v>
      </c>
      <c r="N1490" s="9"/>
      <c r="O1490" s="25">
        <f>SUM(O1480:O1489)</f>
        <v>0</v>
      </c>
      <c r="P1490" s="9"/>
      <c r="Q1490" s="2">
        <f>SUM(Q1480:Q1489)</f>
        <v>0</v>
      </c>
      <c r="R1490" s="54"/>
      <c r="T1490" s="14"/>
      <c r="U1490" s="9"/>
    </row>
    <row r="1491" spans="1:21" ht="11.85" customHeight="1" x14ac:dyDescent="0.2"/>
    <row r="1492" spans="1:21" ht="11.85" customHeight="1" x14ac:dyDescent="0.2">
      <c r="A1492" s="10" t="s">
        <v>292</v>
      </c>
    </row>
    <row r="1493" spans="1:21" ht="11.85" customHeight="1" x14ac:dyDescent="0.2">
      <c r="A1493" s="3" t="s">
        <v>785</v>
      </c>
      <c r="C1493" s="2">
        <v>16518.68</v>
      </c>
      <c r="E1493" s="2">
        <v>5253.84</v>
      </c>
      <c r="G1493" s="2">
        <v>5421.29</v>
      </c>
      <c r="I1493" s="2">
        <v>5000</v>
      </c>
      <c r="K1493" s="2">
        <v>5000</v>
      </c>
      <c r="L1493" s="9"/>
      <c r="M1493" s="2">
        <v>5000</v>
      </c>
      <c r="N1493" s="9"/>
      <c r="O1493" s="2">
        <v>0</v>
      </c>
      <c r="P1493" s="9"/>
      <c r="Q1493" s="2">
        <f t="shared" ref="Q1493:Q1498" si="53">M1493+O1493</f>
        <v>5000</v>
      </c>
      <c r="T1493" s="11"/>
    </row>
    <row r="1494" spans="1:21" ht="11.85" customHeight="1" x14ac:dyDescent="0.2">
      <c r="A1494" s="3" t="s">
        <v>786</v>
      </c>
      <c r="C1494" s="2">
        <v>0</v>
      </c>
      <c r="E1494" s="2">
        <v>0</v>
      </c>
      <c r="G1494" s="2">
        <v>0</v>
      </c>
      <c r="I1494" s="2">
        <v>0</v>
      </c>
      <c r="K1494" s="2">
        <v>0</v>
      </c>
      <c r="L1494" s="9"/>
      <c r="M1494" s="2">
        <v>0</v>
      </c>
      <c r="N1494" s="9"/>
      <c r="O1494" s="2">
        <v>48000</v>
      </c>
      <c r="P1494" s="9"/>
      <c r="Q1494" s="2">
        <f t="shared" si="53"/>
        <v>48000</v>
      </c>
      <c r="T1494" s="11"/>
    </row>
    <row r="1495" spans="1:21" ht="11.85" customHeight="1" x14ac:dyDescent="0.2">
      <c r="A1495" s="3" t="s">
        <v>787</v>
      </c>
      <c r="C1495" s="2">
        <v>2760.81</v>
      </c>
      <c r="E1495" s="2">
        <v>1625.72</v>
      </c>
      <c r="G1495" s="2">
        <v>4892.6499999999996</v>
      </c>
      <c r="I1495" s="2">
        <v>1600</v>
      </c>
      <c r="K1495" s="2">
        <v>1600</v>
      </c>
      <c r="L1495" s="9"/>
      <c r="M1495" s="2">
        <v>1600</v>
      </c>
      <c r="N1495" s="9"/>
      <c r="O1495" s="2">
        <v>0</v>
      </c>
      <c r="P1495" s="9"/>
      <c r="Q1495" s="2">
        <f t="shared" si="53"/>
        <v>1600</v>
      </c>
      <c r="T1495" s="11"/>
    </row>
    <row r="1496" spans="1:21" ht="11.85" customHeight="1" x14ac:dyDescent="0.2">
      <c r="A1496" s="3" t="s">
        <v>788</v>
      </c>
      <c r="C1496" s="2">
        <v>0</v>
      </c>
      <c r="E1496" s="2">
        <v>0</v>
      </c>
      <c r="G1496" s="2">
        <v>0</v>
      </c>
      <c r="I1496" s="2">
        <v>0</v>
      </c>
      <c r="K1496" s="2">
        <v>0</v>
      </c>
      <c r="L1496" s="9"/>
      <c r="M1496" s="2">
        <v>0</v>
      </c>
      <c r="N1496" s="9"/>
      <c r="O1496" s="2">
        <v>0</v>
      </c>
      <c r="P1496" s="9"/>
      <c r="Q1496" s="2">
        <f t="shared" si="53"/>
        <v>0</v>
      </c>
      <c r="T1496" s="11"/>
    </row>
    <row r="1497" spans="1:21" ht="11.85" customHeight="1" x14ac:dyDescent="0.2">
      <c r="A1497" s="3" t="s">
        <v>789</v>
      </c>
      <c r="C1497" s="2">
        <v>0</v>
      </c>
      <c r="E1497" s="2">
        <v>0</v>
      </c>
      <c r="G1497" s="2">
        <v>0</v>
      </c>
      <c r="I1497" s="2">
        <v>0</v>
      </c>
      <c r="K1497" s="2">
        <v>0</v>
      </c>
      <c r="L1497" s="9"/>
      <c r="M1497" s="2">
        <v>0</v>
      </c>
      <c r="N1497" s="9"/>
      <c r="O1497" s="2">
        <v>0</v>
      </c>
      <c r="P1497" s="9"/>
      <c r="Q1497" s="2">
        <f t="shared" si="53"/>
        <v>0</v>
      </c>
      <c r="T1497" s="11"/>
    </row>
    <row r="1498" spans="1:21" ht="11.85" customHeight="1" x14ac:dyDescent="0.2">
      <c r="A1498" s="3" t="s">
        <v>790</v>
      </c>
      <c r="C1498" s="12">
        <v>9100</v>
      </c>
      <c r="E1498" s="12">
        <v>6200</v>
      </c>
      <c r="G1498" s="12">
        <v>8000</v>
      </c>
      <c r="I1498" s="12">
        <v>6000</v>
      </c>
      <c r="K1498" s="12">
        <v>6000</v>
      </c>
      <c r="L1498" s="9"/>
      <c r="M1498" s="12">
        <v>6000</v>
      </c>
      <c r="N1498" s="9"/>
      <c r="O1498" s="12">
        <v>0</v>
      </c>
      <c r="P1498" s="9"/>
      <c r="Q1498" s="12">
        <f t="shared" si="53"/>
        <v>6000</v>
      </c>
      <c r="T1498" s="11"/>
    </row>
    <row r="1499" spans="1:21" ht="11.85" customHeight="1" x14ac:dyDescent="0.2">
      <c r="A1499" s="3" t="s">
        <v>310</v>
      </c>
      <c r="C1499" s="2">
        <f>SUM(C1493:C1498)</f>
        <v>28379.49</v>
      </c>
      <c r="E1499" s="2">
        <f>SUM(E1493:E1498)</f>
        <v>13079.560000000001</v>
      </c>
      <c r="G1499" s="2">
        <f>SUM(G1493:G1498)</f>
        <v>18313.939999999999</v>
      </c>
      <c r="I1499" s="2">
        <f>SUM(I1493:I1498)</f>
        <v>12600</v>
      </c>
      <c r="K1499" s="2">
        <f>SUM(K1493:K1498)</f>
        <v>12600</v>
      </c>
      <c r="L1499" s="9"/>
      <c r="M1499" s="2">
        <f>SUM(M1493:M1498)</f>
        <v>12600</v>
      </c>
      <c r="N1499" s="9"/>
      <c r="O1499" s="2">
        <f>SUM(O1493:O1498)</f>
        <v>48000</v>
      </c>
      <c r="P1499" s="9"/>
      <c r="Q1499" s="2">
        <f>SUM(Q1493:Q1498)</f>
        <v>60600</v>
      </c>
      <c r="T1499" s="14"/>
      <c r="U1499" s="9"/>
    </row>
    <row r="1500" spans="1:21" ht="11.85" customHeight="1" x14ac:dyDescent="0.2"/>
    <row r="1501" spans="1:21" ht="11.85" customHeight="1" x14ac:dyDescent="0.2">
      <c r="A1501" s="10" t="s">
        <v>311</v>
      </c>
    </row>
    <row r="1502" spans="1:21" ht="11.85" customHeight="1" x14ac:dyDescent="0.2">
      <c r="A1502" s="3" t="s">
        <v>791</v>
      </c>
      <c r="C1502" s="2">
        <v>1131.49</v>
      </c>
      <c r="E1502" s="2">
        <v>273.20999999999998</v>
      </c>
      <c r="G1502" s="2">
        <v>1205.1500000000001</v>
      </c>
      <c r="I1502" s="2">
        <v>1000</v>
      </c>
      <c r="K1502" s="2">
        <v>2000</v>
      </c>
      <c r="L1502" s="9"/>
      <c r="M1502" s="2">
        <v>2000</v>
      </c>
      <c r="N1502" s="9"/>
      <c r="O1502" s="2">
        <v>0</v>
      </c>
      <c r="P1502" s="9"/>
      <c r="Q1502" s="2">
        <f t="shared" ref="Q1502:Q1508" si="54">M1502+O1502</f>
        <v>2000</v>
      </c>
      <c r="T1502" s="11"/>
    </row>
    <row r="1503" spans="1:21" ht="11.85" customHeight="1" x14ac:dyDescent="0.2">
      <c r="A1503" s="3" t="s">
        <v>792</v>
      </c>
      <c r="C1503" s="2">
        <v>4488.54</v>
      </c>
      <c r="E1503" s="2">
        <v>3922.42</v>
      </c>
      <c r="G1503" s="2">
        <v>4702.05</v>
      </c>
      <c r="I1503" s="2">
        <v>7000</v>
      </c>
      <c r="K1503" s="2">
        <v>6000</v>
      </c>
      <c r="L1503" s="9"/>
      <c r="M1503" s="2">
        <v>21000</v>
      </c>
      <c r="N1503" s="9"/>
      <c r="O1503" s="2">
        <v>6000</v>
      </c>
      <c r="P1503" s="9"/>
      <c r="Q1503" s="2">
        <f t="shared" si="54"/>
        <v>27000</v>
      </c>
      <c r="T1503" s="11"/>
    </row>
    <row r="1504" spans="1:21" ht="11.85" customHeight="1" x14ac:dyDescent="0.2">
      <c r="A1504" s="3" t="s">
        <v>793</v>
      </c>
      <c r="C1504" s="2">
        <v>545.04999999999995</v>
      </c>
      <c r="E1504" s="2">
        <v>1207.23</v>
      </c>
      <c r="G1504" s="2">
        <v>1339.39</v>
      </c>
      <c r="I1504" s="2">
        <v>2500</v>
      </c>
      <c r="K1504" s="2">
        <v>2500</v>
      </c>
      <c r="L1504" s="9"/>
      <c r="M1504" s="2">
        <v>2500</v>
      </c>
      <c r="N1504" s="9"/>
      <c r="O1504" s="2">
        <v>0</v>
      </c>
      <c r="P1504" s="9"/>
      <c r="Q1504" s="2">
        <f t="shared" si="54"/>
        <v>2500</v>
      </c>
      <c r="T1504" s="11"/>
    </row>
    <row r="1505" spans="1:20" ht="11.85" customHeight="1" x14ac:dyDescent="0.2">
      <c r="A1505" s="3" t="s">
        <v>794</v>
      </c>
      <c r="C1505" s="2">
        <v>2188.27</v>
      </c>
      <c r="E1505" s="2">
        <v>2291.5700000000002</v>
      </c>
      <c r="G1505" s="2">
        <v>2356.9299999999998</v>
      </c>
      <c r="I1505" s="2">
        <v>2300</v>
      </c>
      <c r="K1505" s="2">
        <v>2300</v>
      </c>
      <c r="L1505" s="9"/>
      <c r="M1505" s="2">
        <v>2300</v>
      </c>
      <c r="N1505" s="9"/>
      <c r="O1505" s="2">
        <v>0</v>
      </c>
      <c r="P1505" s="9"/>
      <c r="Q1505" s="2">
        <f t="shared" si="54"/>
        <v>2300</v>
      </c>
      <c r="T1505" s="11"/>
    </row>
    <row r="1506" spans="1:20" ht="11.85" customHeight="1" x14ac:dyDescent="0.2">
      <c r="A1506" s="3" t="s">
        <v>795</v>
      </c>
      <c r="C1506" s="2">
        <v>0</v>
      </c>
      <c r="E1506" s="2">
        <v>0</v>
      </c>
      <c r="G1506" s="2">
        <v>0</v>
      </c>
      <c r="I1506" s="2">
        <v>0</v>
      </c>
      <c r="K1506" s="2">
        <v>0</v>
      </c>
      <c r="L1506" s="9"/>
      <c r="M1506" s="2">
        <v>0</v>
      </c>
      <c r="N1506" s="9"/>
      <c r="O1506" s="2">
        <v>0</v>
      </c>
      <c r="P1506" s="9"/>
      <c r="Q1506" s="2">
        <f t="shared" si="54"/>
        <v>0</v>
      </c>
      <c r="T1506" s="11"/>
    </row>
    <row r="1507" spans="1:20" ht="11.85" customHeight="1" x14ac:dyDescent="0.2">
      <c r="A1507" s="3" t="s">
        <v>796</v>
      </c>
      <c r="C1507" s="2">
        <v>0</v>
      </c>
      <c r="E1507" s="2">
        <v>0</v>
      </c>
      <c r="G1507" s="2">
        <v>0</v>
      </c>
      <c r="I1507" s="2">
        <v>0</v>
      </c>
      <c r="K1507" s="2">
        <v>0</v>
      </c>
      <c r="L1507" s="9"/>
      <c r="M1507" s="2">
        <v>0</v>
      </c>
      <c r="N1507" s="9"/>
      <c r="O1507" s="2">
        <v>0</v>
      </c>
      <c r="P1507" s="9"/>
      <c r="Q1507" s="2">
        <f t="shared" si="54"/>
        <v>0</v>
      </c>
      <c r="T1507" s="11"/>
    </row>
    <row r="1508" spans="1:20" ht="11.85" customHeight="1" x14ac:dyDescent="0.2">
      <c r="A1508" s="3" t="s">
        <v>797</v>
      </c>
      <c r="C1508" s="12">
        <v>0</v>
      </c>
      <c r="E1508" s="12">
        <v>0</v>
      </c>
      <c r="G1508" s="12">
        <v>0</v>
      </c>
      <c r="I1508" s="12">
        <v>0</v>
      </c>
      <c r="K1508" s="12">
        <v>0</v>
      </c>
      <c r="L1508" s="9"/>
      <c r="M1508" s="12">
        <v>0</v>
      </c>
      <c r="N1508" s="9"/>
      <c r="O1508" s="12">
        <v>0</v>
      </c>
      <c r="P1508" s="9"/>
      <c r="Q1508" s="12">
        <f t="shared" si="54"/>
        <v>0</v>
      </c>
      <c r="T1508" s="11"/>
    </row>
    <row r="1509" spans="1:20" ht="11.85" customHeight="1" x14ac:dyDescent="0.2">
      <c r="A1509" s="3" t="s">
        <v>334</v>
      </c>
      <c r="C1509" s="2">
        <f>SUM(C1502:C1508)</f>
        <v>8353.35</v>
      </c>
      <c r="E1509" s="2">
        <f>SUM(E1502:E1508)</f>
        <v>7694.43</v>
      </c>
      <c r="G1509" s="2">
        <f>SUM(G1502:G1508)</f>
        <v>9603.52</v>
      </c>
      <c r="I1509" s="2">
        <f>SUM(I1502:I1508)</f>
        <v>12800</v>
      </c>
      <c r="K1509" s="2">
        <f>SUM(K1502:K1508)</f>
        <v>12800</v>
      </c>
      <c r="L1509" s="9"/>
      <c r="M1509" s="2">
        <f>SUM(M1502:M1508)</f>
        <v>27800</v>
      </c>
      <c r="N1509" s="9"/>
      <c r="O1509" s="2">
        <f>SUM(O1502:O1508)</f>
        <v>6000</v>
      </c>
      <c r="P1509" s="9"/>
      <c r="Q1509" s="2">
        <f>SUM(Q1502:Q1508)</f>
        <v>33800</v>
      </c>
      <c r="T1509" s="14"/>
    </row>
    <row r="1510" spans="1:20" ht="11.85" customHeight="1" x14ac:dyDescent="0.2">
      <c r="L1510" s="9"/>
      <c r="N1510" s="9"/>
      <c r="P1510" s="9"/>
    </row>
    <row r="1511" spans="1:20" ht="11.85" customHeight="1" x14ac:dyDescent="0.2">
      <c r="A1511" s="3" t="s">
        <v>798</v>
      </c>
      <c r="C1511" s="2">
        <v>107506.9</v>
      </c>
      <c r="E1511" s="2">
        <v>0</v>
      </c>
      <c r="G1511" s="2">
        <v>0</v>
      </c>
      <c r="I1511" s="2">
        <v>0</v>
      </c>
      <c r="K1511" s="2">
        <v>0</v>
      </c>
      <c r="L1511" s="9"/>
      <c r="M1511" s="2">
        <v>0</v>
      </c>
      <c r="N1511" s="9"/>
      <c r="O1511" s="2">
        <v>0</v>
      </c>
      <c r="P1511" s="9"/>
      <c r="Q1511" s="2">
        <f>M1511+O1511</f>
        <v>0</v>
      </c>
      <c r="T1511" s="11"/>
    </row>
    <row r="1512" spans="1:20" ht="11.85" customHeight="1" x14ac:dyDescent="0.2">
      <c r="A1512" s="3" t="s">
        <v>799</v>
      </c>
      <c r="C1512" s="12">
        <v>6200</v>
      </c>
      <c r="E1512" s="12">
        <v>0</v>
      </c>
      <c r="G1512" s="12">
        <v>0</v>
      </c>
      <c r="I1512" s="12">
        <v>0</v>
      </c>
      <c r="K1512" s="12">
        <v>0</v>
      </c>
      <c r="L1512" s="9"/>
      <c r="M1512" s="12">
        <v>0</v>
      </c>
      <c r="N1512" s="9"/>
      <c r="O1512" s="12">
        <v>0</v>
      </c>
      <c r="P1512" s="9"/>
      <c r="Q1512" s="12">
        <v>0</v>
      </c>
      <c r="T1512" s="11"/>
    </row>
    <row r="1513" spans="1:20" ht="11.85" customHeight="1" x14ac:dyDescent="0.2">
      <c r="A1513" s="3" t="s">
        <v>337</v>
      </c>
      <c r="C1513" s="2">
        <f>SUM(C1511:C1512)</f>
        <v>113706.9</v>
      </c>
      <c r="E1513" s="2">
        <f>SUM(E1511:E1512)</f>
        <v>0</v>
      </c>
      <c r="G1513" s="2">
        <f>SUM(G1511:G1512)</f>
        <v>0</v>
      </c>
      <c r="I1513" s="2">
        <f>SUM(I1511:I1512)</f>
        <v>0</v>
      </c>
      <c r="K1513" s="2">
        <f>SUM(K1511:K1512)</f>
        <v>0</v>
      </c>
      <c r="L1513" s="9"/>
      <c r="M1513" s="2">
        <f>SUM(M1511:M1512)</f>
        <v>0</v>
      </c>
      <c r="N1513" s="9"/>
      <c r="O1513" s="2">
        <f>SUM(O1511:O1512)</f>
        <v>0</v>
      </c>
      <c r="P1513" s="9"/>
      <c r="Q1513" s="2">
        <f>SUM(Q1511:Q1512)</f>
        <v>0</v>
      </c>
    </row>
    <row r="1514" spans="1:20" ht="11.85" customHeight="1" x14ac:dyDescent="0.2">
      <c r="L1514" s="9"/>
      <c r="N1514" s="9"/>
      <c r="P1514" s="9"/>
    </row>
    <row r="1515" spans="1:20" ht="11.85" customHeight="1" x14ac:dyDescent="0.2">
      <c r="A1515" s="3" t="s">
        <v>800</v>
      </c>
      <c r="C1515" s="2">
        <f>C1499+C1509+C1513+C1490</f>
        <v>157053.71</v>
      </c>
      <c r="E1515" s="2">
        <f>E1499+E1509+E1513+E1490</f>
        <v>20773.990000000002</v>
      </c>
      <c r="G1515" s="2">
        <f>G1499+G1509+G1513+G1490</f>
        <v>27917.46</v>
      </c>
      <c r="I1515" s="2">
        <f>I1499+I1509+I1513+I1490</f>
        <v>25400</v>
      </c>
      <c r="K1515" s="2">
        <f>K1499+K1509+K1513+K1490</f>
        <v>25400</v>
      </c>
      <c r="L1515" s="9"/>
      <c r="M1515" s="2">
        <f>M1499+M1509+M1513+M1490</f>
        <v>40400</v>
      </c>
      <c r="N1515" s="9"/>
      <c r="O1515" s="2">
        <f>O1499+O1509+O1513+O1490</f>
        <v>54000</v>
      </c>
      <c r="P1515" s="9"/>
      <c r="Q1515" s="2">
        <f>Q1499+Q1509+Q1513+Q1490</f>
        <v>94400</v>
      </c>
      <c r="T1515" s="11"/>
    </row>
    <row r="1516" spans="1:20" ht="11.85" customHeight="1" x14ac:dyDescent="0.2"/>
    <row r="1517" spans="1:20" ht="11.85" customHeight="1" x14ac:dyDescent="0.2"/>
    <row r="1518" spans="1:20" ht="11.85" customHeight="1" x14ac:dyDescent="0.2"/>
    <row r="1519" spans="1:20" ht="11.85" customHeight="1" x14ac:dyDescent="0.2"/>
    <row r="1520" spans="1:20" ht="11.85" customHeight="1" x14ac:dyDescent="0.2"/>
    <row r="1521" ht="11.85" customHeight="1" x14ac:dyDescent="0.2"/>
    <row r="1522" ht="11.85" customHeight="1" x14ac:dyDescent="0.2"/>
    <row r="1523" ht="11.85" customHeight="1" x14ac:dyDescent="0.2"/>
    <row r="1524" ht="11.85" customHeight="1" x14ac:dyDescent="0.2"/>
    <row r="1525" ht="11.85" customHeight="1" x14ac:dyDescent="0.2"/>
    <row r="1526" ht="11.85" customHeight="1" x14ac:dyDescent="0.2"/>
    <row r="1527" ht="11.85" customHeight="1" x14ac:dyDescent="0.2"/>
    <row r="1528" ht="11.85" customHeight="1" x14ac:dyDescent="0.2"/>
    <row r="1529" ht="11.85" customHeight="1" x14ac:dyDescent="0.2"/>
    <row r="1530" ht="11.85" customHeight="1" x14ac:dyDescent="0.2"/>
    <row r="1531" ht="11.85" customHeight="1" x14ac:dyDescent="0.2"/>
    <row r="1532" ht="11.85" customHeight="1" x14ac:dyDescent="0.2"/>
    <row r="1533" ht="11.85" customHeight="1" x14ac:dyDescent="0.2"/>
    <row r="1534" ht="11.85" customHeight="1" x14ac:dyDescent="0.2"/>
    <row r="1535" ht="11.85" customHeight="1" x14ac:dyDescent="0.2"/>
    <row r="1536" ht="11.85" customHeight="1" x14ac:dyDescent="0.2"/>
    <row r="1537" spans="1:17" ht="11.85" customHeight="1" x14ac:dyDescent="0.2"/>
    <row r="1538" spans="1:17" ht="11.85" customHeight="1" x14ac:dyDescent="0.2"/>
    <row r="1539" spans="1:17" ht="11.85" customHeight="1" x14ac:dyDescent="0.2"/>
    <row r="1540" spans="1:17" ht="11.85" customHeight="1" x14ac:dyDescent="0.2"/>
    <row r="1541" spans="1:17" ht="11.85" customHeight="1" x14ac:dyDescent="0.2"/>
    <row r="1542" spans="1:17" ht="11.85" customHeight="1" x14ac:dyDescent="0.2"/>
    <row r="1543" spans="1:17" ht="11.85" customHeight="1" x14ac:dyDescent="0.2"/>
    <row r="1544" spans="1:17" ht="11.85" customHeight="1" x14ac:dyDescent="0.2"/>
    <row r="1545" spans="1:17" ht="11.85" customHeight="1" x14ac:dyDescent="0.2"/>
    <row r="1546" spans="1:17" ht="11.85" customHeight="1" x14ac:dyDescent="0.2">
      <c r="A1546" s="1"/>
      <c r="B1546" s="1"/>
      <c r="E1546" s="2" t="str">
        <f>$E$1</f>
        <v>CITY OF BRADY</v>
      </c>
    </row>
    <row r="1547" spans="1:17" ht="11.85" customHeight="1" x14ac:dyDescent="0.2">
      <c r="E1547" s="2" t="str">
        <f>$E$2</f>
        <v>BUDGET  REPORT</v>
      </c>
    </row>
    <row r="1548" spans="1:17" ht="11.85" customHeight="1" x14ac:dyDescent="0.2">
      <c r="E1548" s="2" t="str">
        <f>$E$3</f>
        <v>FISCAL YEAR 2025 - 2026</v>
      </c>
    </row>
    <row r="1549" spans="1:17" ht="11.85" customHeight="1" x14ac:dyDescent="0.2">
      <c r="A1549" s="3" t="s">
        <v>3</v>
      </c>
    </row>
    <row r="1550" spans="1:17" ht="11.85" customHeight="1" x14ac:dyDescent="0.2">
      <c r="A1550" s="3" t="s">
        <v>801</v>
      </c>
    </row>
    <row r="1551" spans="1:17" ht="11.85" customHeight="1" x14ac:dyDescent="0.2">
      <c r="I1551" s="49" t="str">
        <f>$I$6</f>
        <v>(----- 2024-2025------)</v>
      </c>
      <c r="J1551" s="49"/>
      <c r="K1551" s="49"/>
      <c r="L1551" s="6"/>
      <c r="M1551" s="50" t="str">
        <f>$M$6</f>
        <v>2025-2026</v>
      </c>
      <c r="N1551" s="50"/>
      <c r="O1551" s="50"/>
      <c r="P1551" s="50"/>
      <c r="Q1551" s="50"/>
    </row>
    <row r="1552" spans="1:17" ht="11.85" customHeight="1" x14ac:dyDescent="0.2">
      <c r="C1552" s="5" t="str">
        <f>$C$7</f>
        <v>2021-2022</v>
      </c>
      <c r="D1552" s="5"/>
      <c r="E1552" s="5" t="str">
        <f>$E$7</f>
        <v>2022-2023</v>
      </c>
      <c r="F1552" s="5"/>
      <c r="G1552" s="5" t="str">
        <f>$G$7</f>
        <v>2023-2024</v>
      </c>
      <c r="H1552" s="5"/>
      <c r="I1552" s="5" t="s">
        <v>9</v>
      </c>
      <c r="J1552" s="5"/>
      <c r="K1552" s="5" t="str">
        <f>+$K$7</f>
        <v>PROJECTED</v>
      </c>
      <c r="L1552" s="6"/>
      <c r="M1552" s="5" t="str">
        <f>$M$7</f>
        <v>2025-2026</v>
      </c>
      <c r="N1552" s="6"/>
      <c r="O1552" s="5" t="str">
        <f>$O$7</f>
        <v>2025-2026</v>
      </c>
      <c r="P1552" s="6"/>
      <c r="Q1552" s="5" t="str">
        <f>$Q$7</f>
        <v>APPROVED</v>
      </c>
    </row>
    <row r="1553" spans="1:21" ht="11.85" customHeight="1" x14ac:dyDescent="0.2">
      <c r="A1553" s="7" t="s">
        <v>279</v>
      </c>
      <c r="C1553" s="8" t="s">
        <v>12</v>
      </c>
      <c r="D1553" s="5"/>
      <c r="E1553" s="8" t="s">
        <v>12</v>
      </c>
      <c r="F1553" s="5"/>
      <c r="G1553" s="8" t="s">
        <v>12</v>
      </c>
      <c r="H1553" s="5"/>
      <c r="I1553" s="8" t="s">
        <v>13</v>
      </c>
      <c r="J1553" s="5"/>
      <c r="K1553" s="8" t="s">
        <v>13</v>
      </c>
      <c r="L1553" s="6"/>
      <c r="M1553" s="8" t="str">
        <f>$M$8</f>
        <v>BASE</v>
      </c>
      <c r="N1553" s="6"/>
      <c r="O1553" s="8" t="str">
        <f>$O$8</f>
        <v>SUPPLEMENTAL</v>
      </c>
      <c r="P1553" s="6"/>
      <c r="Q1553" s="8" t="str">
        <f>$Q$8</f>
        <v>BUDGET</v>
      </c>
    </row>
    <row r="1554" spans="1:21" ht="11.85" customHeight="1" x14ac:dyDescent="0.2"/>
    <row r="1555" spans="1:21" ht="11.85" customHeight="1" x14ac:dyDescent="0.2">
      <c r="A1555" s="10" t="s">
        <v>280</v>
      </c>
    </row>
    <row r="1556" spans="1:21" ht="11.85" customHeight="1" x14ac:dyDescent="0.2">
      <c r="A1556" s="3" t="s">
        <v>802</v>
      </c>
      <c r="C1556" s="2">
        <v>28413.66</v>
      </c>
      <c r="E1556" s="2">
        <v>33333.61</v>
      </c>
      <c r="G1556" s="2">
        <v>28557.89</v>
      </c>
      <c r="I1556" s="2">
        <v>29047</v>
      </c>
      <c r="K1556" s="2">
        <v>29047</v>
      </c>
      <c r="L1556" s="9"/>
      <c r="M1556" s="2">
        <v>29339</v>
      </c>
      <c r="N1556" s="9"/>
      <c r="O1556" s="2">
        <v>7696</v>
      </c>
      <c r="P1556" s="9"/>
      <c r="Q1556" s="2">
        <f t="shared" ref="Q1556:Q1564" si="55">M1556+O1556</f>
        <v>37035</v>
      </c>
      <c r="T1556" s="11"/>
    </row>
    <row r="1557" spans="1:21" ht="11.85" customHeight="1" x14ac:dyDescent="0.2">
      <c r="A1557" s="3" t="s">
        <v>803</v>
      </c>
      <c r="C1557" s="2">
        <v>0</v>
      </c>
      <c r="E1557" s="2">
        <v>0</v>
      </c>
      <c r="G1557" s="2">
        <v>48.83</v>
      </c>
      <c r="I1557" s="2">
        <v>0</v>
      </c>
      <c r="K1557" s="2">
        <v>0</v>
      </c>
      <c r="L1557" s="9"/>
      <c r="M1557" s="2">
        <v>0</v>
      </c>
      <c r="N1557" s="9"/>
      <c r="O1557" s="2">
        <v>0</v>
      </c>
      <c r="P1557" s="9"/>
      <c r="Q1557" s="2">
        <f t="shared" si="55"/>
        <v>0</v>
      </c>
      <c r="T1557" s="11"/>
    </row>
    <row r="1558" spans="1:21" ht="11.85" customHeight="1" x14ac:dyDescent="0.2">
      <c r="A1558" s="3" t="s">
        <v>804</v>
      </c>
      <c r="C1558" s="2">
        <v>1500</v>
      </c>
      <c r="E1558" s="2">
        <v>1500</v>
      </c>
      <c r="G1558" s="2">
        <v>1500</v>
      </c>
      <c r="I1558" s="2">
        <v>1500</v>
      </c>
      <c r="K1558" s="2">
        <v>1500</v>
      </c>
      <c r="L1558" s="9"/>
      <c r="M1558" s="2">
        <v>1500</v>
      </c>
      <c r="N1558" s="9"/>
      <c r="O1558" s="2">
        <v>0</v>
      </c>
      <c r="P1558" s="9"/>
      <c r="Q1558" s="2">
        <f t="shared" si="55"/>
        <v>1500</v>
      </c>
      <c r="T1558" s="11"/>
    </row>
    <row r="1559" spans="1:21" ht="11.85" customHeight="1" x14ac:dyDescent="0.2">
      <c r="A1559" s="3" t="s">
        <v>805</v>
      </c>
      <c r="C1559" s="2">
        <v>0</v>
      </c>
      <c r="E1559" s="2">
        <v>0</v>
      </c>
      <c r="G1559" s="2">
        <v>0</v>
      </c>
      <c r="I1559" s="2">
        <v>0</v>
      </c>
      <c r="K1559" s="2">
        <v>0</v>
      </c>
      <c r="L1559" s="9"/>
      <c r="M1559" s="2">
        <v>0</v>
      </c>
      <c r="N1559" s="9"/>
      <c r="O1559" s="2">
        <v>0</v>
      </c>
      <c r="P1559" s="9"/>
      <c r="Q1559" s="2">
        <f t="shared" si="55"/>
        <v>0</v>
      </c>
      <c r="T1559" s="11"/>
    </row>
    <row r="1560" spans="1:21" ht="11.85" customHeight="1" x14ac:dyDescent="0.2">
      <c r="A1560" s="3" t="s">
        <v>806</v>
      </c>
      <c r="C1560" s="2">
        <v>5626.32</v>
      </c>
      <c r="E1560" s="2">
        <v>5645.09</v>
      </c>
      <c r="G1560" s="2">
        <v>3290.97</v>
      </c>
      <c r="I1560" s="2">
        <v>3347</v>
      </c>
      <c r="K1560" s="2">
        <v>3347</v>
      </c>
      <c r="L1560" s="9"/>
      <c r="M1560" s="2">
        <v>3643</v>
      </c>
      <c r="N1560" s="9"/>
      <c r="O1560" s="2">
        <v>1822</v>
      </c>
      <c r="P1560" s="9"/>
      <c r="Q1560" s="2">
        <f t="shared" si="55"/>
        <v>5465</v>
      </c>
      <c r="T1560" s="11"/>
    </row>
    <row r="1561" spans="1:21" ht="11.85" customHeight="1" x14ac:dyDescent="0.2">
      <c r="A1561" s="3" t="s">
        <v>807</v>
      </c>
      <c r="C1561" s="2">
        <v>1982.17</v>
      </c>
      <c r="E1561" s="2">
        <v>2093.83</v>
      </c>
      <c r="G1561" s="2">
        <v>1574.91</v>
      </c>
      <c r="I1561" s="2">
        <v>1423</v>
      </c>
      <c r="K1561" s="2">
        <v>1423</v>
      </c>
      <c r="L1561" s="9"/>
      <c r="M1561" s="2">
        <v>1413</v>
      </c>
      <c r="N1561" s="9"/>
      <c r="O1561" s="2">
        <v>725</v>
      </c>
      <c r="P1561" s="9"/>
      <c r="Q1561" s="2">
        <f t="shared" si="55"/>
        <v>2138</v>
      </c>
      <c r="T1561" s="11"/>
    </row>
    <row r="1562" spans="1:21" ht="11.85" customHeight="1" x14ac:dyDescent="0.2">
      <c r="A1562" s="3" t="s">
        <v>808</v>
      </c>
      <c r="C1562" s="2">
        <v>134.75</v>
      </c>
      <c r="E1562" s="2">
        <v>161.16999999999999</v>
      </c>
      <c r="G1562" s="2">
        <v>136.68</v>
      </c>
      <c r="I1562" s="2">
        <v>119</v>
      </c>
      <c r="K1562" s="2">
        <v>119</v>
      </c>
      <c r="L1562" s="9"/>
      <c r="M1562" s="2">
        <v>104</v>
      </c>
      <c r="N1562" s="9"/>
      <c r="O1562" s="2">
        <v>0</v>
      </c>
      <c r="P1562" s="9"/>
      <c r="Q1562" s="2">
        <f t="shared" si="55"/>
        <v>104</v>
      </c>
      <c r="T1562" s="11"/>
    </row>
    <row r="1563" spans="1:21" ht="11.85" customHeight="1" x14ac:dyDescent="0.2">
      <c r="A1563" s="3" t="s">
        <v>809</v>
      </c>
      <c r="C1563" s="2">
        <v>18</v>
      </c>
      <c r="E1563" s="2">
        <v>18</v>
      </c>
      <c r="G1563" s="2">
        <v>234</v>
      </c>
      <c r="I1563" s="2">
        <v>120</v>
      </c>
      <c r="K1563" s="2">
        <v>120</v>
      </c>
      <c r="L1563" s="9"/>
      <c r="M1563" s="2">
        <v>96</v>
      </c>
      <c r="N1563" s="9"/>
      <c r="O1563" s="2">
        <v>0</v>
      </c>
      <c r="P1563" s="9"/>
      <c r="Q1563" s="2">
        <f t="shared" si="55"/>
        <v>96</v>
      </c>
      <c r="T1563" s="11"/>
    </row>
    <row r="1564" spans="1:21" ht="11.85" customHeight="1" x14ac:dyDescent="0.2">
      <c r="A1564" s="3" t="s">
        <v>810</v>
      </c>
      <c r="C1564" s="12">
        <v>2457.1</v>
      </c>
      <c r="E1564" s="12">
        <v>2687.67</v>
      </c>
      <c r="G1564" s="12">
        <v>2308.7800000000002</v>
      </c>
      <c r="I1564" s="12">
        <v>2266</v>
      </c>
      <c r="K1564" s="12">
        <v>2266</v>
      </c>
      <c r="L1564" s="9"/>
      <c r="M1564" s="12">
        <v>2288</v>
      </c>
      <c r="N1564" s="9"/>
      <c r="O1564" s="12">
        <v>600</v>
      </c>
      <c r="P1564" s="9"/>
      <c r="Q1564" s="12">
        <f t="shared" si="55"/>
        <v>2888</v>
      </c>
      <c r="T1564" s="11"/>
    </row>
    <row r="1565" spans="1:21" ht="11.85" customHeight="1" x14ac:dyDescent="0.2">
      <c r="A1565" s="3" t="s">
        <v>291</v>
      </c>
      <c r="C1565" s="2">
        <f>SUM(C1556:C1564)</f>
        <v>40131.999999999993</v>
      </c>
      <c r="E1565" s="2">
        <f>SUM(E1556:E1564)</f>
        <v>45439.369999999995</v>
      </c>
      <c r="G1565" s="2">
        <f>SUM(G1556:G1564)</f>
        <v>37652.060000000005</v>
      </c>
      <c r="I1565" s="2">
        <f>SUM(I1556:I1564)</f>
        <v>37822</v>
      </c>
      <c r="K1565" s="2">
        <f>SUM(K1556:K1564)</f>
        <v>37822</v>
      </c>
      <c r="L1565" s="9"/>
      <c r="M1565" s="2">
        <f>SUM(M1556:M1564)</f>
        <v>38383</v>
      </c>
      <c r="N1565" s="9"/>
      <c r="O1565" s="2">
        <f>SUM(O1556:O1564)</f>
        <v>10843</v>
      </c>
      <c r="P1565" s="9"/>
      <c r="Q1565" s="2">
        <f>SUM(Q1556:Q1564)</f>
        <v>49226</v>
      </c>
      <c r="R1565" s="54"/>
      <c r="T1565" s="14"/>
      <c r="U1565" s="9"/>
    </row>
    <row r="1566" spans="1:21" ht="11.85" customHeight="1" x14ac:dyDescent="0.2">
      <c r="L1566" s="9"/>
      <c r="N1566" s="9"/>
      <c r="P1566" s="9"/>
    </row>
    <row r="1567" spans="1:21" ht="11.85" customHeight="1" x14ac:dyDescent="0.2">
      <c r="A1567" s="10" t="s">
        <v>292</v>
      </c>
      <c r="L1567" s="9"/>
      <c r="N1567" s="9"/>
      <c r="P1567" s="9"/>
    </row>
    <row r="1568" spans="1:21" ht="11.85" customHeight="1" x14ac:dyDescent="0.2">
      <c r="A1568" s="3" t="s">
        <v>811</v>
      </c>
      <c r="C1568" s="2">
        <v>52753.66</v>
      </c>
      <c r="E1568" s="2">
        <v>67253.41</v>
      </c>
      <c r="G1568" s="2">
        <v>59289.01</v>
      </c>
      <c r="I1568" s="2">
        <v>70000</v>
      </c>
      <c r="K1568" s="2">
        <f>55000+15000</f>
        <v>70000</v>
      </c>
      <c r="L1568" s="9"/>
      <c r="M1568" s="2">
        <v>65000</v>
      </c>
      <c r="N1568" s="9"/>
      <c r="O1568" s="2">
        <v>0</v>
      </c>
      <c r="P1568" s="9"/>
      <c r="Q1568" s="2">
        <f t="shared" ref="Q1568:Q1581" si="56">M1568+O1568</f>
        <v>65000</v>
      </c>
      <c r="T1568" s="11"/>
    </row>
    <row r="1569" spans="1:20" ht="11.85" customHeight="1" x14ac:dyDescent="0.2">
      <c r="A1569" s="3" t="s">
        <v>812</v>
      </c>
      <c r="C1569" s="2">
        <v>205</v>
      </c>
      <c r="E1569" s="2">
        <v>130</v>
      </c>
      <c r="G1569" s="2">
        <v>205</v>
      </c>
      <c r="I1569" s="2">
        <v>200</v>
      </c>
      <c r="K1569" s="2">
        <v>200</v>
      </c>
      <c r="L1569" s="9"/>
      <c r="M1569" s="2">
        <v>200</v>
      </c>
      <c r="N1569" s="9"/>
      <c r="O1569" s="2">
        <v>0</v>
      </c>
      <c r="P1569" s="9"/>
      <c r="Q1569" s="2">
        <f t="shared" si="56"/>
        <v>200</v>
      </c>
      <c r="T1569" s="11"/>
    </row>
    <row r="1570" spans="1:20" ht="11.85" customHeight="1" x14ac:dyDescent="0.2">
      <c r="A1570" s="3" t="s">
        <v>813</v>
      </c>
      <c r="C1570" s="2">
        <v>2826.85</v>
      </c>
      <c r="E1570" s="2">
        <v>3140.83</v>
      </c>
      <c r="G1570" s="2">
        <v>3225.94</v>
      </c>
      <c r="I1570" s="2">
        <v>3000</v>
      </c>
      <c r="K1570" s="2">
        <v>3000</v>
      </c>
      <c r="L1570" s="9"/>
      <c r="M1570" s="2">
        <v>3200</v>
      </c>
      <c r="N1570" s="9"/>
      <c r="O1570" s="2">
        <v>0</v>
      </c>
      <c r="P1570" s="9"/>
      <c r="Q1570" s="2">
        <f t="shared" si="56"/>
        <v>3200</v>
      </c>
      <c r="T1570" s="11"/>
    </row>
    <row r="1571" spans="1:20" ht="11.85" customHeight="1" x14ac:dyDescent="0.2">
      <c r="A1571" s="3" t="s">
        <v>814</v>
      </c>
      <c r="C1571" s="2">
        <v>6858.19</v>
      </c>
      <c r="E1571" s="2">
        <v>12698.76</v>
      </c>
      <c r="G1571" s="2">
        <v>13444.51</v>
      </c>
      <c r="I1571" s="2">
        <v>10000</v>
      </c>
      <c r="K1571" s="2">
        <v>13000</v>
      </c>
      <c r="L1571" s="9"/>
      <c r="M1571" s="2">
        <v>13000</v>
      </c>
      <c r="N1571" s="9"/>
      <c r="O1571" s="2">
        <v>0</v>
      </c>
      <c r="P1571" s="9"/>
      <c r="Q1571" s="2">
        <f t="shared" si="56"/>
        <v>13000</v>
      </c>
      <c r="T1571" s="11"/>
    </row>
    <row r="1572" spans="1:20" ht="11.85" customHeight="1" x14ac:dyDescent="0.2">
      <c r="A1572" s="3" t="s">
        <v>815</v>
      </c>
      <c r="C1572" s="2">
        <v>889.58</v>
      </c>
      <c r="E1572" s="2">
        <v>848.82</v>
      </c>
      <c r="G1572" s="2">
        <v>559.28</v>
      </c>
      <c r="I1572" s="2">
        <v>1200</v>
      </c>
      <c r="K1572" s="2">
        <v>600</v>
      </c>
      <c r="L1572" s="9"/>
      <c r="M1572" s="2">
        <v>900</v>
      </c>
      <c r="N1572" s="9"/>
      <c r="O1572" s="2">
        <v>0</v>
      </c>
      <c r="P1572" s="9"/>
      <c r="Q1572" s="2">
        <f t="shared" si="56"/>
        <v>900</v>
      </c>
      <c r="T1572" s="11"/>
    </row>
    <row r="1573" spans="1:20" ht="11.85" hidden="1" customHeight="1" x14ac:dyDescent="0.2">
      <c r="A1573" s="3" t="s">
        <v>816</v>
      </c>
      <c r="C1573" s="2">
        <v>0</v>
      </c>
      <c r="E1573" s="2">
        <v>0</v>
      </c>
      <c r="G1573" s="2">
        <v>0</v>
      </c>
      <c r="I1573" s="2">
        <v>0</v>
      </c>
      <c r="K1573" s="2">
        <v>0</v>
      </c>
      <c r="L1573" s="9"/>
      <c r="M1573" s="2">
        <v>0</v>
      </c>
      <c r="N1573" s="9"/>
      <c r="O1573" s="2">
        <v>0</v>
      </c>
      <c r="P1573" s="9"/>
      <c r="Q1573" s="2">
        <f t="shared" si="56"/>
        <v>0</v>
      </c>
      <c r="T1573" s="11"/>
    </row>
    <row r="1574" spans="1:20" ht="11.85" customHeight="1" x14ac:dyDescent="0.2">
      <c r="A1574" s="3" t="s">
        <v>817</v>
      </c>
      <c r="C1574" s="2">
        <v>31.02</v>
      </c>
      <c r="E1574" s="2">
        <v>39.32</v>
      </c>
      <c r="G1574" s="2">
        <v>92.78</v>
      </c>
      <c r="I1574" s="2">
        <v>50</v>
      </c>
      <c r="K1574" s="2">
        <v>100</v>
      </c>
      <c r="L1574" s="9"/>
      <c r="M1574" s="2">
        <v>100</v>
      </c>
      <c r="N1574" s="9"/>
      <c r="O1574" s="2">
        <v>0</v>
      </c>
      <c r="P1574" s="9"/>
      <c r="Q1574" s="2">
        <f t="shared" si="56"/>
        <v>100</v>
      </c>
      <c r="T1574" s="11"/>
    </row>
    <row r="1575" spans="1:20" ht="11.85" hidden="1" customHeight="1" x14ac:dyDescent="0.2">
      <c r="A1575" s="3" t="s">
        <v>818</v>
      </c>
      <c r="C1575" s="2">
        <v>0</v>
      </c>
      <c r="E1575" s="2">
        <v>0</v>
      </c>
      <c r="G1575" s="2">
        <v>0</v>
      </c>
      <c r="I1575" s="2">
        <v>0</v>
      </c>
      <c r="K1575" s="2">
        <v>0</v>
      </c>
      <c r="L1575" s="9"/>
      <c r="M1575" s="2">
        <v>0</v>
      </c>
      <c r="N1575" s="9"/>
      <c r="O1575" s="2">
        <v>0</v>
      </c>
      <c r="P1575" s="9"/>
      <c r="Q1575" s="2">
        <f t="shared" si="56"/>
        <v>0</v>
      </c>
      <c r="T1575" s="11"/>
    </row>
    <row r="1576" spans="1:20" ht="11.85" customHeight="1" x14ac:dyDescent="0.2">
      <c r="A1576" s="3" t="s">
        <v>819</v>
      </c>
      <c r="C1576" s="2">
        <v>5641.36</v>
      </c>
      <c r="E1576" s="2">
        <v>14942.13</v>
      </c>
      <c r="G1576" s="2">
        <v>13130.54</v>
      </c>
      <c r="I1576" s="2">
        <v>20000</v>
      </c>
      <c r="K1576" s="2">
        <v>18450</v>
      </c>
      <c r="L1576" s="9"/>
      <c r="M1576" s="2">
        <v>20000</v>
      </c>
      <c r="N1576" s="9"/>
      <c r="O1576" s="2">
        <v>0</v>
      </c>
      <c r="P1576" s="9"/>
      <c r="Q1576" s="2">
        <f t="shared" si="56"/>
        <v>20000</v>
      </c>
      <c r="T1576" s="11"/>
    </row>
    <row r="1577" spans="1:20" ht="11.85" hidden="1" customHeight="1" x14ac:dyDescent="0.2">
      <c r="A1577" s="3" t="s">
        <v>820</v>
      </c>
      <c r="C1577" s="2">
        <v>0</v>
      </c>
      <c r="E1577" s="2">
        <v>0</v>
      </c>
      <c r="G1577" s="2">
        <v>0</v>
      </c>
      <c r="I1577" s="2">
        <v>0</v>
      </c>
      <c r="K1577" s="2">
        <v>0</v>
      </c>
      <c r="L1577" s="9"/>
      <c r="M1577" s="2">
        <v>0</v>
      </c>
      <c r="N1577" s="9"/>
      <c r="O1577" s="2">
        <v>0</v>
      </c>
      <c r="P1577" s="9"/>
      <c r="Q1577" s="2">
        <f t="shared" si="56"/>
        <v>0</v>
      </c>
      <c r="T1577" s="11"/>
    </row>
    <row r="1578" spans="1:20" ht="11.85" hidden="1" customHeight="1" x14ac:dyDescent="0.2">
      <c r="A1578" s="3" t="s">
        <v>821</v>
      </c>
      <c r="C1578" s="2">
        <v>0</v>
      </c>
      <c r="E1578" s="2">
        <v>0</v>
      </c>
      <c r="G1578" s="2">
        <v>0</v>
      </c>
      <c r="I1578" s="2">
        <v>0</v>
      </c>
      <c r="K1578" s="2">
        <v>0</v>
      </c>
      <c r="L1578" s="9"/>
      <c r="M1578" s="2">
        <v>0</v>
      </c>
      <c r="N1578" s="9"/>
      <c r="O1578" s="2">
        <v>0</v>
      </c>
      <c r="P1578" s="9"/>
      <c r="Q1578" s="2">
        <f t="shared" si="56"/>
        <v>0</v>
      </c>
      <c r="T1578" s="11"/>
    </row>
    <row r="1579" spans="1:20" ht="11.85" hidden="1" customHeight="1" x14ac:dyDescent="0.2">
      <c r="A1579" s="3" t="s">
        <v>822</v>
      </c>
      <c r="C1579" s="2">
        <v>0</v>
      </c>
      <c r="E1579" s="2">
        <v>0</v>
      </c>
      <c r="G1579" s="2">
        <v>0</v>
      </c>
      <c r="I1579" s="2">
        <v>0</v>
      </c>
      <c r="K1579" s="2">
        <v>0</v>
      </c>
      <c r="L1579" s="9"/>
      <c r="M1579" s="2">
        <v>0</v>
      </c>
      <c r="N1579" s="9"/>
      <c r="O1579" s="2">
        <v>0</v>
      </c>
      <c r="P1579" s="9"/>
      <c r="Q1579" s="2">
        <f t="shared" si="56"/>
        <v>0</v>
      </c>
      <c r="T1579" s="11"/>
    </row>
    <row r="1580" spans="1:20" ht="11.85" customHeight="1" x14ac:dyDescent="0.2">
      <c r="A1580" s="3" t="s">
        <v>823</v>
      </c>
      <c r="C1580" s="2">
        <v>6929.78</v>
      </c>
      <c r="E1580" s="2">
        <v>7204.11</v>
      </c>
      <c r="G1580" s="2">
        <v>7582.11</v>
      </c>
      <c r="I1580" s="2">
        <v>7800</v>
      </c>
      <c r="K1580" s="2">
        <f>7350+450</f>
        <v>7800</v>
      </c>
      <c r="L1580" s="9"/>
      <c r="M1580" s="2">
        <v>7900</v>
      </c>
      <c r="N1580" s="9"/>
      <c r="O1580" s="2">
        <v>0</v>
      </c>
      <c r="P1580" s="9"/>
      <c r="Q1580" s="2">
        <f t="shared" si="56"/>
        <v>7900</v>
      </c>
      <c r="T1580" s="11"/>
    </row>
    <row r="1581" spans="1:20" ht="11.85" customHeight="1" x14ac:dyDescent="0.2">
      <c r="A1581" s="3" t="s">
        <v>824</v>
      </c>
      <c r="C1581" s="12">
        <v>0</v>
      </c>
      <c r="E1581" s="12">
        <v>160</v>
      </c>
      <c r="G1581" s="12">
        <v>0</v>
      </c>
      <c r="I1581" s="12">
        <v>300</v>
      </c>
      <c r="K1581" s="12">
        <v>0</v>
      </c>
      <c r="L1581" s="9"/>
      <c r="M1581" s="12">
        <v>0</v>
      </c>
      <c r="N1581" s="9"/>
      <c r="O1581" s="12">
        <v>0</v>
      </c>
      <c r="P1581" s="9"/>
      <c r="Q1581" s="12">
        <f t="shared" si="56"/>
        <v>0</v>
      </c>
      <c r="T1581" s="11"/>
    </row>
    <row r="1582" spans="1:20" ht="11.85" customHeight="1" x14ac:dyDescent="0.2">
      <c r="A1582" s="3" t="s">
        <v>310</v>
      </c>
      <c r="C1582" s="2">
        <f>SUM(C1568:C1581)</f>
        <v>76135.44</v>
      </c>
      <c r="E1582" s="2">
        <f>SUM(E1568:E1581)</f>
        <v>106417.38000000002</v>
      </c>
      <c r="G1582" s="2">
        <f>SUM(G1568:G1581)</f>
        <v>97529.17</v>
      </c>
      <c r="I1582" s="2">
        <f>SUM(I1568:I1581)</f>
        <v>112550</v>
      </c>
      <c r="K1582" s="2">
        <f>SUM(K1568:K1581)</f>
        <v>113150</v>
      </c>
      <c r="L1582" s="9"/>
      <c r="M1582" s="2">
        <f>SUM(M1568:M1581)</f>
        <v>110300</v>
      </c>
      <c r="N1582" s="9"/>
      <c r="O1582" s="2">
        <f>SUM(O1568:O1581)</f>
        <v>0</v>
      </c>
      <c r="P1582" s="9"/>
      <c r="Q1582" s="2">
        <f>SUM(Q1568:Q1581)</f>
        <v>110300</v>
      </c>
      <c r="T1582" s="14"/>
    </row>
    <row r="1583" spans="1:20" ht="11.85" customHeight="1" x14ac:dyDescent="0.2"/>
    <row r="1584" spans="1:20" ht="11.85" customHeight="1" x14ac:dyDescent="0.2">
      <c r="A1584" s="10" t="s">
        <v>311</v>
      </c>
    </row>
    <row r="1585" spans="1:20" ht="11.85" customHeight="1" x14ac:dyDescent="0.2">
      <c r="A1585" s="3" t="s">
        <v>825</v>
      </c>
      <c r="C1585" s="2">
        <v>0</v>
      </c>
      <c r="E1585" s="2">
        <v>11.2</v>
      </c>
      <c r="G1585" s="2">
        <v>52</v>
      </c>
      <c r="I1585" s="2">
        <v>100</v>
      </c>
      <c r="K1585" s="2">
        <v>100</v>
      </c>
      <c r="L1585" s="9"/>
      <c r="M1585" s="2">
        <v>100</v>
      </c>
      <c r="N1585" s="9"/>
      <c r="O1585" s="2">
        <v>0</v>
      </c>
      <c r="P1585" s="9"/>
      <c r="Q1585" s="2">
        <f t="shared" ref="Q1585:Q1603" si="57">M1585+O1585</f>
        <v>100</v>
      </c>
      <c r="T1585" s="11"/>
    </row>
    <row r="1586" spans="1:20" ht="11.85" customHeight="1" x14ac:dyDescent="0.2">
      <c r="A1586" s="3" t="s">
        <v>826</v>
      </c>
      <c r="C1586" s="2">
        <v>2010.4</v>
      </c>
      <c r="E1586" s="2">
        <v>1790.72</v>
      </c>
      <c r="G1586" s="2">
        <v>1245.5</v>
      </c>
      <c r="I1586" s="2">
        <v>3000</v>
      </c>
      <c r="K1586" s="2">
        <v>2000</v>
      </c>
      <c r="L1586" s="9"/>
      <c r="M1586" s="2">
        <v>3000</v>
      </c>
      <c r="N1586" s="9"/>
      <c r="O1586" s="2">
        <v>0</v>
      </c>
      <c r="P1586" s="9"/>
      <c r="Q1586" s="2">
        <f t="shared" si="57"/>
        <v>3000</v>
      </c>
      <c r="T1586" s="11"/>
    </row>
    <row r="1587" spans="1:20" ht="11.85" customHeight="1" x14ac:dyDescent="0.2">
      <c r="A1587" s="3" t="s">
        <v>827</v>
      </c>
      <c r="C1587" s="2">
        <v>931.16</v>
      </c>
      <c r="E1587" s="2">
        <v>663.63</v>
      </c>
      <c r="G1587" s="2">
        <v>754.66</v>
      </c>
      <c r="I1587" s="2">
        <v>1000</v>
      </c>
      <c r="K1587" s="2">
        <v>1000</v>
      </c>
      <c r="L1587" s="9"/>
      <c r="M1587" s="2">
        <v>1000</v>
      </c>
      <c r="N1587" s="9"/>
      <c r="O1587" s="2">
        <v>0</v>
      </c>
      <c r="P1587" s="9"/>
      <c r="Q1587" s="2">
        <f t="shared" si="57"/>
        <v>1000</v>
      </c>
      <c r="T1587" s="11"/>
    </row>
    <row r="1588" spans="1:20" ht="11.85" hidden="1" customHeight="1" x14ac:dyDescent="0.2">
      <c r="A1588" s="3" t="s">
        <v>828</v>
      </c>
      <c r="C1588" s="2">
        <v>0</v>
      </c>
      <c r="E1588" s="2">
        <v>0</v>
      </c>
      <c r="G1588" s="2">
        <v>0</v>
      </c>
      <c r="I1588" s="2">
        <v>0</v>
      </c>
      <c r="K1588" s="2">
        <v>0</v>
      </c>
      <c r="L1588" s="9"/>
      <c r="M1588" s="2">
        <v>0</v>
      </c>
      <c r="N1588" s="9"/>
      <c r="O1588" s="2">
        <v>0</v>
      </c>
      <c r="P1588" s="9"/>
      <c r="Q1588" s="2">
        <f t="shared" si="57"/>
        <v>0</v>
      </c>
      <c r="T1588" s="11"/>
    </row>
    <row r="1589" spans="1:20" ht="11.85" hidden="1" customHeight="1" x14ac:dyDescent="0.2">
      <c r="A1589" s="3" t="s">
        <v>829</v>
      </c>
      <c r="C1589" s="2">
        <v>0</v>
      </c>
      <c r="E1589" s="2">
        <v>0</v>
      </c>
      <c r="G1589" s="2">
        <v>0</v>
      </c>
      <c r="I1589" s="2">
        <v>0</v>
      </c>
      <c r="K1589" s="2">
        <v>0</v>
      </c>
      <c r="L1589" s="9"/>
      <c r="M1589" s="2">
        <v>0</v>
      </c>
      <c r="N1589" s="9"/>
      <c r="O1589" s="2">
        <v>0</v>
      </c>
      <c r="P1589" s="9"/>
      <c r="Q1589" s="2">
        <f t="shared" si="57"/>
        <v>0</v>
      </c>
      <c r="T1589" s="11"/>
    </row>
    <row r="1590" spans="1:20" ht="11.85" customHeight="1" x14ac:dyDescent="0.2">
      <c r="A1590" s="3" t="s">
        <v>830</v>
      </c>
      <c r="C1590" s="2">
        <v>78.81</v>
      </c>
      <c r="E1590" s="2">
        <v>32.44</v>
      </c>
      <c r="G1590" s="2">
        <v>55</v>
      </c>
      <c r="I1590" s="2">
        <v>1000</v>
      </c>
      <c r="K1590" s="2">
        <v>26000</v>
      </c>
      <c r="L1590" s="9"/>
      <c r="M1590" s="2">
        <v>1000</v>
      </c>
      <c r="N1590" s="9"/>
      <c r="O1590" s="2">
        <v>0</v>
      </c>
      <c r="P1590" s="9"/>
      <c r="Q1590" s="2">
        <f t="shared" si="57"/>
        <v>1000</v>
      </c>
      <c r="T1590" s="11"/>
    </row>
    <row r="1591" spans="1:20" ht="11.85" hidden="1" customHeight="1" x14ac:dyDescent="0.2">
      <c r="A1591" s="3" t="s">
        <v>831</v>
      </c>
      <c r="C1591" s="2">
        <v>0</v>
      </c>
      <c r="E1591" s="2">
        <v>0</v>
      </c>
      <c r="G1591" s="2">
        <v>0</v>
      </c>
      <c r="I1591" s="2">
        <v>0</v>
      </c>
      <c r="K1591" s="2">
        <v>0</v>
      </c>
      <c r="L1591" s="9"/>
      <c r="M1591" s="2">
        <v>0</v>
      </c>
      <c r="N1591" s="9"/>
      <c r="O1591" s="2">
        <v>0</v>
      </c>
      <c r="P1591" s="9"/>
      <c r="Q1591" s="2">
        <f t="shared" si="57"/>
        <v>0</v>
      </c>
      <c r="T1591" s="11"/>
    </row>
    <row r="1592" spans="1:20" ht="11.85" hidden="1" customHeight="1" x14ac:dyDescent="0.2">
      <c r="A1592" s="3" t="s">
        <v>832</v>
      </c>
      <c r="C1592" s="2">
        <v>0</v>
      </c>
      <c r="E1592" s="2">
        <v>0</v>
      </c>
      <c r="G1592" s="2">
        <v>0</v>
      </c>
      <c r="I1592" s="2">
        <v>0</v>
      </c>
      <c r="K1592" s="2">
        <v>0</v>
      </c>
      <c r="L1592" s="9"/>
      <c r="M1592" s="2">
        <v>0</v>
      </c>
      <c r="N1592" s="9"/>
      <c r="O1592" s="2">
        <v>0</v>
      </c>
      <c r="P1592" s="9"/>
      <c r="Q1592" s="2">
        <f t="shared" si="57"/>
        <v>0</v>
      </c>
      <c r="T1592" s="11"/>
    </row>
    <row r="1593" spans="1:20" ht="11.85" hidden="1" customHeight="1" x14ac:dyDescent="0.2">
      <c r="A1593" s="3" t="s">
        <v>833</v>
      </c>
      <c r="C1593" s="2">
        <v>0</v>
      </c>
      <c r="E1593" s="2">
        <v>0</v>
      </c>
      <c r="G1593" s="2">
        <v>0</v>
      </c>
      <c r="I1593" s="2">
        <v>0</v>
      </c>
      <c r="K1593" s="2">
        <v>0</v>
      </c>
      <c r="L1593" s="9"/>
      <c r="M1593" s="2">
        <v>0</v>
      </c>
      <c r="N1593" s="9"/>
      <c r="O1593" s="2">
        <v>0</v>
      </c>
      <c r="P1593" s="9"/>
      <c r="Q1593" s="2">
        <f t="shared" si="57"/>
        <v>0</v>
      </c>
      <c r="T1593" s="11"/>
    </row>
    <row r="1594" spans="1:20" ht="11.85" customHeight="1" x14ac:dyDescent="0.2">
      <c r="A1594" s="3" t="s">
        <v>834</v>
      </c>
      <c r="C1594" s="2">
        <v>1323.54</v>
      </c>
      <c r="E1594" s="2">
        <v>328.21</v>
      </c>
      <c r="G1594" s="2">
        <v>877.03</v>
      </c>
      <c r="I1594" s="2">
        <v>500</v>
      </c>
      <c r="K1594" s="2">
        <v>900</v>
      </c>
      <c r="L1594" s="9"/>
      <c r="M1594" s="2">
        <v>900</v>
      </c>
      <c r="N1594" s="9"/>
      <c r="O1594" s="2">
        <v>0</v>
      </c>
      <c r="P1594" s="9"/>
      <c r="Q1594" s="2">
        <f t="shared" si="57"/>
        <v>900</v>
      </c>
      <c r="T1594" s="11"/>
    </row>
    <row r="1595" spans="1:20" ht="11.85" customHeight="1" x14ac:dyDescent="0.2">
      <c r="A1595" s="3" t="s">
        <v>835</v>
      </c>
      <c r="C1595" s="2">
        <v>0</v>
      </c>
      <c r="E1595" s="2">
        <v>0</v>
      </c>
      <c r="G1595" s="2">
        <v>0</v>
      </c>
      <c r="I1595" s="2">
        <v>0</v>
      </c>
      <c r="K1595" s="2">
        <v>0</v>
      </c>
      <c r="L1595" s="9"/>
      <c r="M1595" s="2">
        <v>0</v>
      </c>
      <c r="N1595" s="9"/>
      <c r="O1595" s="2">
        <v>0</v>
      </c>
      <c r="P1595" s="9"/>
      <c r="Q1595" s="2">
        <f t="shared" si="57"/>
        <v>0</v>
      </c>
      <c r="T1595" s="11"/>
    </row>
    <row r="1596" spans="1:20" ht="11.85" customHeight="1" x14ac:dyDescent="0.2">
      <c r="A1596" s="3" t="s">
        <v>836</v>
      </c>
      <c r="C1596" s="2">
        <v>1909.45</v>
      </c>
      <c r="E1596" s="2">
        <v>2908.57</v>
      </c>
      <c r="G1596" s="2">
        <v>3354.66</v>
      </c>
      <c r="I1596" s="2">
        <v>3800</v>
      </c>
      <c r="K1596" s="2">
        <f>3000+800</f>
        <v>3800</v>
      </c>
      <c r="L1596" s="9"/>
      <c r="M1596" s="2">
        <v>3800</v>
      </c>
      <c r="N1596" s="9"/>
      <c r="O1596" s="2">
        <v>0</v>
      </c>
      <c r="P1596" s="9"/>
      <c r="Q1596" s="2">
        <f t="shared" si="57"/>
        <v>3800</v>
      </c>
      <c r="T1596" s="11"/>
    </row>
    <row r="1597" spans="1:20" ht="11.85" hidden="1" customHeight="1" x14ac:dyDescent="0.2">
      <c r="A1597" s="3" t="s">
        <v>837</v>
      </c>
      <c r="C1597" s="2">
        <v>0</v>
      </c>
      <c r="E1597" s="2">
        <v>0</v>
      </c>
      <c r="G1597" s="2">
        <v>0</v>
      </c>
      <c r="I1597" s="2">
        <v>0</v>
      </c>
      <c r="K1597" s="2">
        <v>0</v>
      </c>
      <c r="L1597" s="9"/>
      <c r="M1597" s="2">
        <v>0</v>
      </c>
      <c r="N1597" s="9"/>
      <c r="O1597" s="2">
        <v>0</v>
      </c>
      <c r="P1597" s="9"/>
      <c r="Q1597" s="2">
        <f t="shared" si="57"/>
        <v>0</v>
      </c>
      <c r="T1597" s="11"/>
    </row>
    <row r="1598" spans="1:20" ht="11.85" hidden="1" customHeight="1" x14ac:dyDescent="0.2">
      <c r="A1598" s="3" t="s">
        <v>838</v>
      </c>
      <c r="C1598" s="2">
        <v>0</v>
      </c>
      <c r="E1598" s="2">
        <v>0</v>
      </c>
      <c r="G1598" s="2">
        <v>0</v>
      </c>
      <c r="I1598" s="2">
        <v>0</v>
      </c>
      <c r="K1598" s="2">
        <v>0</v>
      </c>
      <c r="L1598" s="9"/>
      <c r="M1598" s="2">
        <v>0</v>
      </c>
      <c r="N1598" s="9"/>
      <c r="O1598" s="2">
        <v>0</v>
      </c>
      <c r="P1598" s="9"/>
      <c r="Q1598" s="2">
        <f t="shared" si="57"/>
        <v>0</v>
      </c>
      <c r="T1598" s="11"/>
    </row>
    <row r="1599" spans="1:20" ht="11.85" hidden="1" customHeight="1" x14ac:dyDescent="0.2">
      <c r="A1599" s="3" t="s">
        <v>839</v>
      </c>
      <c r="C1599" s="2">
        <v>0</v>
      </c>
      <c r="E1599" s="2">
        <v>0</v>
      </c>
      <c r="G1599" s="2">
        <v>0</v>
      </c>
      <c r="I1599" s="2">
        <v>0</v>
      </c>
      <c r="K1599" s="2">
        <v>0</v>
      </c>
      <c r="L1599" s="9"/>
      <c r="M1599" s="2">
        <v>0</v>
      </c>
      <c r="N1599" s="9"/>
      <c r="O1599" s="2">
        <v>0</v>
      </c>
      <c r="P1599" s="9"/>
      <c r="Q1599" s="2">
        <f t="shared" si="57"/>
        <v>0</v>
      </c>
      <c r="T1599" s="11"/>
    </row>
    <row r="1600" spans="1:20" ht="11.85" customHeight="1" x14ac:dyDescent="0.2">
      <c r="A1600" s="3" t="s">
        <v>840</v>
      </c>
      <c r="C1600" s="2">
        <v>0</v>
      </c>
      <c r="E1600" s="2">
        <v>0</v>
      </c>
      <c r="G1600" s="2">
        <v>0</v>
      </c>
      <c r="I1600" s="2">
        <v>600</v>
      </c>
      <c r="K1600" s="2">
        <v>600</v>
      </c>
      <c r="L1600" s="9"/>
      <c r="M1600" s="2">
        <v>600</v>
      </c>
      <c r="N1600" s="9"/>
      <c r="O1600" s="2">
        <v>0</v>
      </c>
      <c r="P1600" s="9"/>
      <c r="Q1600" s="2">
        <f t="shared" si="57"/>
        <v>600</v>
      </c>
      <c r="T1600" s="11"/>
    </row>
    <row r="1601" spans="1:20" ht="11.85" customHeight="1" x14ac:dyDescent="0.2">
      <c r="A1601" s="3" t="s">
        <v>841</v>
      </c>
      <c r="C1601" s="2">
        <v>0</v>
      </c>
      <c r="E1601" s="2">
        <v>0</v>
      </c>
      <c r="G1601" s="2">
        <v>0</v>
      </c>
      <c r="I1601" s="2">
        <v>600</v>
      </c>
      <c r="K1601" s="2">
        <v>600</v>
      </c>
      <c r="L1601" s="9"/>
      <c r="M1601" s="2">
        <v>600</v>
      </c>
      <c r="N1601" s="9"/>
      <c r="O1601" s="2">
        <v>0</v>
      </c>
      <c r="P1601" s="9"/>
      <c r="Q1601" s="2">
        <f t="shared" si="57"/>
        <v>600</v>
      </c>
      <c r="T1601" s="11"/>
    </row>
    <row r="1602" spans="1:20" ht="11.85" hidden="1" customHeight="1" x14ac:dyDescent="0.2">
      <c r="A1602" s="3" t="s">
        <v>842</v>
      </c>
      <c r="C1602" s="2">
        <v>0</v>
      </c>
      <c r="E1602" s="2">
        <v>0</v>
      </c>
      <c r="G1602" s="2">
        <v>0</v>
      </c>
      <c r="I1602" s="2">
        <v>0</v>
      </c>
      <c r="K1602" s="2">
        <v>0</v>
      </c>
      <c r="L1602" s="9"/>
      <c r="M1602" s="2">
        <v>0</v>
      </c>
      <c r="N1602" s="9"/>
      <c r="O1602" s="2">
        <v>0</v>
      </c>
      <c r="P1602" s="9"/>
      <c r="Q1602" s="2">
        <f t="shared" si="57"/>
        <v>0</v>
      </c>
      <c r="T1602" s="11"/>
    </row>
    <row r="1603" spans="1:20" ht="11.85" customHeight="1" x14ac:dyDescent="0.2">
      <c r="A1603" s="3" t="s">
        <v>843</v>
      </c>
      <c r="C1603" s="12">
        <v>0</v>
      </c>
      <c r="E1603" s="12">
        <v>0</v>
      </c>
      <c r="G1603" s="12">
        <v>0</v>
      </c>
      <c r="I1603" s="12">
        <v>0</v>
      </c>
      <c r="K1603" s="12">
        <v>0</v>
      </c>
      <c r="L1603" s="9"/>
      <c r="M1603" s="12">
        <v>0</v>
      </c>
      <c r="N1603" s="9"/>
      <c r="O1603" s="12">
        <v>0</v>
      </c>
      <c r="P1603" s="9"/>
      <c r="Q1603" s="12">
        <f t="shared" si="57"/>
        <v>0</v>
      </c>
      <c r="T1603" s="11"/>
    </row>
    <row r="1604" spans="1:20" ht="11.85" customHeight="1" x14ac:dyDescent="0.2">
      <c r="A1604" s="3" t="s">
        <v>334</v>
      </c>
      <c r="C1604" s="2">
        <f>SUM(C1585:C1591)+SUM(C1592:C1603)</f>
        <v>6253.36</v>
      </c>
      <c r="E1604" s="2">
        <f>SUM(E1585:E1591)+SUM(E1592:E1603)</f>
        <v>5734.77</v>
      </c>
      <c r="G1604" s="2">
        <f>SUM(G1585:G1591)+SUM(G1592:G1603)</f>
        <v>6338.8499999999995</v>
      </c>
      <c r="I1604" s="2">
        <f>SUM(I1585:I1591)+SUM(I1592:I1603)</f>
        <v>10600</v>
      </c>
      <c r="K1604" s="2">
        <f>SUM(K1585:K1591)+SUM(K1592:K1603)</f>
        <v>35000</v>
      </c>
      <c r="L1604" s="9"/>
      <c r="M1604" s="2">
        <f>SUM(M1585:M1591)+SUM(M1592:M1603)</f>
        <v>11000</v>
      </c>
      <c r="N1604" s="9"/>
      <c r="O1604" s="2">
        <f>SUM(O1585:O1591)+SUM(O1592:O1603)</f>
        <v>0</v>
      </c>
      <c r="P1604" s="9"/>
      <c r="Q1604" s="2">
        <f>SUM(Q1585:Q1591)+SUM(Q1592:Q1603)</f>
        <v>11000</v>
      </c>
      <c r="T1604" s="14"/>
    </row>
    <row r="1605" spans="1:20" ht="11.85" customHeight="1" x14ac:dyDescent="0.2">
      <c r="L1605" s="9"/>
      <c r="N1605" s="9"/>
      <c r="P1605" s="9"/>
    </row>
    <row r="1606" spans="1:20" ht="11.85" customHeight="1" x14ac:dyDescent="0.2">
      <c r="A1606" s="3" t="s">
        <v>844</v>
      </c>
      <c r="C1606" s="2">
        <v>0</v>
      </c>
      <c r="E1606" s="2">
        <v>0</v>
      </c>
      <c r="G1606" s="2">
        <v>0</v>
      </c>
      <c r="I1606" s="2">
        <v>0</v>
      </c>
      <c r="K1606" s="2">
        <v>0</v>
      </c>
      <c r="L1606" s="9"/>
      <c r="M1606" s="2">
        <v>0</v>
      </c>
      <c r="N1606" s="9"/>
      <c r="O1606" s="2">
        <v>0</v>
      </c>
      <c r="P1606" s="9"/>
      <c r="Q1606" s="2">
        <f>M1606+O1606</f>
        <v>0</v>
      </c>
      <c r="T1606" s="11"/>
    </row>
    <row r="1607" spans="1:20" ht="11.85" customHeight="1" x14ac:dyDescent="0.2">
      <c r="A1607" s="3" t="s">
        <v>845</v>
      </c>
      <c r="C1607" s="12">
        <v>0</v>
      </c>
      <c r="E1607" s="12">
        <v>0</v>
      </c>
      <c r="G1607" s="12">
        <v>0</v>
      </c>
      <c r="I1607" s="12">
        <v>0</v>
      </c>
      <c r="K1607" s="12">
        <v>0</v>
      </c>
      <c r="L1607" s="9"/>
      <c r="M1607" s="12">
        <v>0</v>
      </c>
      <c r="N1607" s="9"/>
      <c r="O1607" s="12">
        <v>0</v>
      </c>
      <c r="P1607" s="9"/>
      <c r="Q1607" s="12">
        <f>M1607+O1607</f>
        <v>0</v>
      </c>
      <c r="T1607" s="11"/>
    </row>
    <row r="1608" spans="1:20" ht="11.85" customHeight="1" x14ac:dyDescent="0.2">
      <c r="A1608" s="3" t="s">
        <v>337</v>
      </c>
      <c r="C1608" s="2">
        <f>SUM(C1606:C1607)</f>
        <v>0</v>
      </c>
      <c r="E1608" s="2">
        <f>SUM(E1606:E1607)</f>
        <v>0</v>
      </c>
      <c r="G1608" s="2">
        <f>SUM(G1606:G1607)</f>
        <v>0</v>
      </c>
      <c r="I1608" s="2">
        <f>SUM(I1606:I1607)</f>
        <v>0</v>
      </c>
      <c r="K1608" s="2">
        <f>SUM(K1606:K1607)</f>
        <v>0</v>
      </c>
      <c r="L1608" s="9"/>
      <c r="M1608" s="2">
        <f>SUM(M1606:M1607)</f>
        <v>0</v>
      </c>
      <c r="N1608" s="9"/>
      <c r="O1608" s="2">
        <f>SUM(O1606:O1607)</f>
        <v>0</v>
      </c>
      <c r="P1608" s="9"/>
      <c r="Q1608" s="2">
        <f>SUM(Q1606:Q1607)</f>
        <v>0</v>
      </c>
    </row>
    <row r="1609" spans="1:20" ht="11.85" customHeight="1" x14ac:dyDescent="0.2">
      <c r="L1609" s="9"/>
      <c r="N1609" s="9"/>
      <c r="P1609" s="9"/>
    </row>
    <row r="1610" spans="1:20" ht="11.85" customHeight="1" x14ac:dyDescent="0.2">
      <c r="A1610" s="3" t="s">
        <v>846</v>
      </c>
      <c r="C1610" s="2">
        <f>C1565+C1582+C1604+C1608</f>
        <v>122520.8</v>
      </c>
      <c r="E1610" s="2">
        <f>E1565+E1582+E1604+E1608</f>
        <v>157591.51999999999</v>
      </c>
      <c r="G1610" s="2">
        <f>G1565+G1582+G1604+G1608</f>
        <v>141520.08000000002</v>
      </c>
      <c r="I1610" s="2">
        <f>I1565+I1582+I1604+I1608</f>
        <v>160972</v>
      </c>
      <c r="K1610" s="2">
        <f>K1565+K1582+K1604+K1608</f>
        <v>185972</v>
      </c>
      <c r="L1610" s="9"/>
      <c r="M1610" s="2">
        <f>M1565+M1582+M1604+M1608</f>
        <v>159683</v>
      </c>
      <c r="N1610" s="9"/>
      <c r="O1610" s="2">
        <f>O1565+O1582+O1604+O1608</f>
        <v>10843</v>
      </c>
      <c r="P1610" s="9"/>
      <c r="Q1610" s="2">
        <f>Q1565+Q1582+Q1604+Q1608</f>
        <v>170526</v>
      </c>
      <c r="T1610" s="11"/>
    </row>
    <row r="1611" spans="1:20" ht="11.85" customHeight="1" x14ac:dyDescent="0.2">
      <c r="A1611" s="1"/>
      <c r="B1611" s="1"/>
      <c r="E1611" s="2" t="str">
        <f>$E$1</f>
        <v>CITY OF BRADY</v>
      </c>
    </row>
    <row r="1612" spans="1:20" ht="11.85" customHeight="1" x14ac:dyDescent="0.2">
      <c r="E1612" s="2" t="str">
        <f>$E$2</f>
        <v>BUDGET  REPORT</v>
      </c>
    </row>
    <row r="1613" spans="1:20" ht="11.85" customHeight="1" x14ac:dyDescent="0.2">
      <c r="E1613" s="2" t="str">
        <f>$E$3</f>
        <v>FISCAL YEAR 2025 - 2026</v>
      </c>
    </row>
    <row r="1614" spans="1:20" ht="11.85" customHeight="1" x14ac:dyDescent="0.2">
      <c r="A1614" s="3" t="s">
        <v>3</v>
      </c>
    </row>
    <row r="1615" spans="1:20" ht="11.85" customHeight="1" x14ac:dyDescent="0.2">
      <c r="A1615" s="3" t="s">
        <v>847</v>
      </c>
    </row>
    <row r="1616" spans="1:20" ht="11.85" customHeight="1" x14ac:dyDescent="0.2">
      <c r="I1616" s="49" t="str">
        <f>$I$6</f>
        <v>(----- 2024-2025------)</v>
      </c>
      <c r="J1616" s="49"/>
      <c r="K1616" s="49"/>
      <c r="L1616" s="6"/>
      <c r="M1616" s="50" t="str">
        <f>$M$6</f>
        <v>2025-2026</v>
      </c>
      <c r="N1616" s="50"/>
      <c r="O1616" s="50"/>
      <c r="P1616" s="50"/>
      <c r="Q1616" s="50"/>
    </row>
    <row r="1617" spans="1:20" ht="11.85" customHeight="1" x14ac:dyDescent="0.2">
      <c r="C1617" s="5" t="str">
        <f>$C$7</f>
        <v>2021-2022</v>
      </c>
      <c r="D1617" s="5"/>
      <c r="E1617" s="5" t="str">
        <f>$E$7</f>
        <v>2022-2023</v>
      </c>
      <c r="F1617" s="5"/>
      <c r="G1617" s="5" t="str">
        <f>$G$7</f>
        <v>2023-2024</v>
      </c>
      <c r="H1617" s="5"/>
      <c r="I1617" s="5" t="s">
        <v>9</v>
      </c>
      <c r="J1617" s="5"/>
      <c r="K1617" s="5" t="str">
        <f>+$K$7</f>
        <v>PROJECTED</v>
      </c>
      <c r="L1617" s="6"/>
      <c r="M1617" s="5" t="str">
        <f>$M$7</f>
        <v>2025-2026</v>
      </c>
      <c r="N1617" s="6"/>
      <c r="O1617" s="5" t="str">
        <f>$O$7</f>
        <v>2025-2026</v>
      </c>
      <c r="P1617" s="6"/>
      <c r="Q1617" s="5" t="str">
        <f>$Q$7</f>
        <v>APPROVED</v>
      </c>
    </row>
    <row r="1618" spans="1:20" ht="11.85" customHeight="1" x14ac:dyDescent="0.2">
      <c r="A1618" s="7" t="s">
        <v>279</v>
      </c>
      <c r="C1618" s="8" t="s">
        <v>12</v>
      </c>
      <c r="D1618" s="5"/>
      <c r="E1618" s="8" t="s">
        <v>12</v>
      </c>
      <c r="F1618" s="5"/>
      <c r="G1618" s="8" t="s">
        <v>12</v>
      </c>
      <c r="H1618" s="5"/>
      <c r="I1618" s="8" t="s">
        <v>13</v>
      </c>
      <c r="J1618" s="5"/>
      <c r="K1618" s="8" t="s">
        <v>13</v>
      </c>
      <c r="L1618" s="6"/>
      <c r="M1618" s="8" t="str">
        <f>$M$8</f>
        <v>BASE</v>
      </c>
      <c r="N1618" s="6"/>
      <c r="O1618" s="8" t="str">
        <f>$O$8</f>
        <v>SUPPLEMENTAL</v>
      </c>
      <c r="P1618" s="6"/>
      <c r="Q1618" s="8" t="str">
        <f>$Q$8</f>
        <v>BUDGET</v>
      </c>
    </row>
    <row r="1619" spans="1:20" ht="11.85" customHeight="1" x14ac:dyDescent="0.2"/>
    <row r="1620" spans="1:20" ht="11.85" customHeight="1" x14ac:dyDescent="0.2">
      <c r="A1620" s="10" t="s">
        <v>292</v>
      </c>
    </row>
    <row r="1621" spans="1:20" ht="11.85" hidden="1" customHeight="1" x14ac:dyDescent="0.2">
      <c r="A1621" s="3" t="s">
        <v>848</v>
      </c>
      <c r="C1621" s="2">
        <v>0</v>
      </c>
      <c r="E1621" s="2">
        <v>0</v>
      </c>
      <c r="G1621" s="2">
        <v>0</v>
      </c>
      <c r="I1621" s="2">
        <v>0</v>
      </c>
      <c r="K1621" s="2">
        <v>0</v>
      </c>
      <c r="L1621" s="9"/>
      <c r="M1621" s="2">
        <v>0</v>
      </c>
      <c r="N1621" s="9"/>
      <c r="O1621" s="2">
        <v>0</v>
      </c>
      <c r="P1621" s="9"/>
      <c r="Q1621" s="2">
        <f t="shared" ref="Q1621:Q1626" si="58">M1621+O1621</f>
        <v>0</v>
      </c>
      <c r="T1621" s="11"/>
    </row>
    <row r="1622" spans="1:20" ht="11.85" hidden="1" customHeight="1" x14ac:dyDescent="0.2">
      <c r="A1622" s="3" t="s">
        <v>849</v>
      </c>
      <c r="C1622" s="2">
        <v>0</v>
      </c>
      <c r="E1622" s="2">
        <v>0</v>
      </c>
      <c r="G1622" s="2">
        <v>0</v>
      </c>
      <c r="I1622" s="2">
        <v>0</v>
      </c>
      <c r="K1622" s="2">
        <v>0</v>
      </c>
      <c r="L1622" s="9"/>
      <c r="M1622" s="2">
        <v>0</v>
      </c>
      <c r="N1622" s="9"/>
      <c r="O1622" s="2">
        <v>0</v>
      </c>
      <c r="P1622" s="9"/>
      <c r="Q1622" s="2">
        <f t="shared" si="58"/>
        <v>0</v>
      </c>
      <c r="T1622" s="11"/>
    </row>
    <row r="1623" spans="1:20" ht="11.85" customHeight="1" x14ac:dyDescent="0.2">
      <c r="A1623" s="3" t="s">
        <v>850</v>
      </c>
      <c r="C1623" s="2">
        <v>1835.52</v>
      </c>
      <c r="E1623" s="2">
        <v>1995.73</v>
      </c>
      <c r="G1623" s="2">
        <v>1766.61</v>
      </c>
      <c r="I1623" s="2">
        <v>2400</v>
      </c>
      <c r="K1623" s="2">
        <v>2400</v>
      </c>
      <c r="L1623" s="9"/>
      <c r="M1623" s="2">
        <v>2400</v>
      </c>
      <c r="N1623" s="9"/>
      <c r="O1623" s="2">
        <v>0</v>
      </c>
      <c r="P1623" s="9"/>
      <c r="Q1623" s="2">
        <f t="shared" si="58"/>
        <v>2400</v>
      </c>
      <c r="T1623" s="11"/>
    </row>
    <row r="1624" spans="1:20" ht="11.85" hidden="1" customHeight="1" x14ac:dyDescent="0.2">
      <c r="A1624" s="3" t="s">
        <v>851</v>
      </c>
      <c r="C1624" s="2">
        <v>0</v>
      </c>
      <c r="E1624" s="2">
        <v>0</v>
      </c>
      <c r="G1624" s="2">
        <v>0</v>
      </c>
      <c r="I1624" s="2">
        <v>0</v>
      </c>
      <c r="K1624" s="2">
        <v>0</v>
      </c>
      <c r="L1624" s="9"/>
      <c r="M1624" s="2">
        <v>0</v>
      </c>
      <c r="N1624" s="9"/>
      <c r="O1624" s="2">
        <v>0</v>
      </c>
      <c r="P1624" s="9"/>
      <c r="Q1624" s="2">
        <f t="shared" si="58"/>
        <v>0</v>
      </c>
      <c r="T1624" s="11"/>
    </row>
    <row r="1625" spans="1:20" ht="11.85" hidden="1" customHeight="1" x14ac:dyDescent="0.2">
      <c r="A1625" s="3" t="s">
        <v>852</v>
      </c>
      <c r="C1625" s="2">
        <v>0</v>
      </c>
      <c r="E1625" s="2">
        <v>0</v>
      </c>
      <c r="G1625" s="2">
        <v>0</v>
      </c>
      <c r="I1625" s="2">
        <v>0</v>
      </c>
      <c r="K1625" s="2">
        <v>0</v>
      </c>
      <c r="L1625" s="9"/>
      <c r="M1625" s="2">
        <v>0</v>
      </c>
      <c r="N1625" s="9"/>
      <c r="O1625" s="2">
        <v>0</v>
      </c>
      <c r="P1625" s="9"/>
      <c r="Q1625" s="2">
        <f t="shared" si="58"/>
        <v>0</v>
      </c>
      <c r="T1625" s="11"/>
    </row>
    <row r="1626" spans="1:20" ht="11.85" customHeight="1" x14ac:dyDescent="0.2">
      <c r="A1626" s="3" t="s">
        <v>853</v>
      </c>
      <c r="C1626" s="12">
        <v>0</v>
      </c>
      <c r="E1626" s="12">
        <v>2500</v>
      </c>
      <c r="G1626" s="12">
        <v>0</v>
      </c>
      <c r="I1626" s="12">
        <v>0</v>
      </c>
      <c r="K1626" s="12">
        <v>0</v>
      </c>
      <c r="L1626" s="9"/>
      <c r="M1626" s="12">
        <v>0</v>
      </c>
      <c r="N1626" s="9"/>
      <c r="O1626" s="12">
        <v>0</v>
      </c>
      <c r="P1626" s="9"/>
      <c r="Q1626" s="12">
        <f t="shared" si="58"/>
        <v>0</v>
      </c>
      <c r="T1626" s="11"/>
    </row>
    <row r="1627" spans="1:20" ht="11.85" customHeight="1" x14ac:dyDescent="0.2">
      <c r="A1627" s="3" t="s">
        <v>310</v>
      </c>
      <c r="C1627" s="2">
        <f>SUM(C1621:C1626)</f>
        <v>1835.52</v>
      </c>
      <c r="E1627" s="2">
        <f>SUM(E1621:E1626)</f>
        <v>4495.7299999999996</v>
      </c>
      <c r="G1627" s="2">
        <f>SUM(G1621:G1626)</f>
        <v>1766.61</v>
      </c>
      <c r="I1627" s="2">
        <f>SUM(I1621:I1626)</f>
        <v>2400</v>
      </c>
      <c r="K1627" s="2">
        <f>SUM(K1621:K1626)</f>
        <v>2400</v>
      </c>
      <c r="L1627" s="9"/>
      <c r="M1627" s="2">
        <f>SUM(M1621:M1626)</f>
        <v>2400</v>
      </c>
      <c r="N1627" s="9"/>
      <c r="O1627" s="2">
        <f>SUM(O1621:O1626)</f>
        <v>0</v>
      </c>
      <c r="P1627" s="9"/>
      <c r="Q1627" s="2">
        <f>SUM(Q1621:Q1626)</f>
        <v>2400</v>
      </c>
    </row>
    <row r="1628" spans="1:20" ht="11.85" customHeight="1" x14ac:dyDescent="0.2">
      <c r="L1628" s="9"/>
      <c r="N1628" s="9"/>
      <c r="P1628" s="9"/>
    </row>
    <row r="1629" spans="1:20" ht="11.85" customHeight="1" x14ac:dyDescent="0.2">
      <c r="A1629" s="3" t="s">
        <v>854</v>
      </c>
      <c r="C1629" s="2">
        <f>C1627</f>
        <v>1835.52</v>
      </c>
      <c r="E1629" s="2">
        <f>E1627</f>
        <v>4495.7299999999996</v>
      </c>
      <c r="G1629" s="2">
        <f>G1627</f>
        <v>1766.61</v>
      </c>
      <c r="I1629" s="2">
        <f>I1627</f>
        <v>2400</v>
      </c>
      <c r="K1629" s="2">
        <f>K1627</f>
        <v>2400</v>
      </c>
      <c r="L1629" s="9"/>
      <c r="M1629" s="2">
        <f>M1627</f>
        <v>2400</v>
      </c>
      <c r="N1629" s="9"/>
      <c r="O1629" s="2">
        <f>O1627</f>
        <v>0</v>
      </c>
      <c r="P1629" s="9"/>
      <c r="Q1629" s="2">
        <f>Q1627</f>
        <v>2400</v>
      </c>
      <c r="T1629" s="11"/>
    </row>
    <row r="1630" spans="1:20" ht="11.85" customHeight="1" x14ac:dyDescent="0.2"/>
    <row r="1631" spans="1:20" ht="11.85" customHeight="1" x14ac:dyDescent="0.2"/>
    <row r="1632" spans="1:20" ht="11.85" customHeight="1" x14ac:dyDescent="0.2"/>
    <row r="1633" ht="11.85" customHeight="1" x14ac:dyDescent="0.2"/>
    <row r="1634" ht="11.85" customHeight="1" x14ac:dyDescent="0.2"/>
    <row r="1635" ht="11.85" customHeight="1" x14ac:dyDescent="0.2"/>
    <row r="1636" ht="11.85" customHeight="1" x14ac:dyDescent="0.2"/>
    <row r="1637" ht="11.85" customHeight="1" x14ac:dyDescent="0.2"/>
    <row r="1638" ht="11.85" customHeight="1" x14ac:dyDescent="0.2"/>
    <row r="1639" ht="11.85" customHeight="1" x14ac:dyDescent="0.2"/>
    <row r="1640" ht="11.85" customHeight="1" x14ac:dyDescent="0.2"/>
    <row r="1641" ht="11.85" customHeight="1" x14ac:dyDescent="0.2"/>
    <row r="1642" ht="11.85" customHeight="1" x14ac:dyDescent="0.2"/>
    <row r="1643" ht="11.85" customHeight="1" x14ac:dyDescent="0.2"/>
    <row r="1644" ht="11.85" customHeight="1" x14ac:dyDescent="0.2"/>
    <row r="1645" ht="11.85" customHeight="1" x14ac:dyDescent="0.2"/>
    <row r="1646" ht="11.85" customHeight="1" x14ac:dyDescent="0.2"/>
    <row r="1647" ht="11.85" customHeight="1" x14ac:dyDescent="0.2"/>
    <row r="1648" ht="11.85" customHeight="1" x14ac:dyDescent="0.2"/>
    <row r="1649" ht="11.85" customHeight="1" x14ac:dyDescent="0.2"/>
    <row r="1650" ht="11.85" customHeight="1" x14ac:dyDescent="0.2"/>
    <row r="1651" ht="11.85" customHeight="1" x14ac:dyDescent="0.2"/>
    <row r="1652" ht="11.85" customHeight="1" x14ac:dyDescent="0.2"/>
    <row r="1653" ht="11.85" customHeight="1" x14ac:dyDescent="0.2"/>
    <row r="1654" ht="11.85" customHeight="1" x14ac:dyDescent="0.2"/>
    <row r="1655" ht="11.85" customHeight="1" x14ac:dyDescent="0.2"/>
    <row r="1656" ht="11.85" customHeight="1" x14ac:dyDescent="0.2"/>
    <row r="1657" ht="11.85" customHeight="1" x14ac:dyDescent="0.2"/>
    <row r="1658" ht="11.85" customHeight="1" x14ac:dyDescent="0.2"/>
    <row r="1659" ht="11.85" customHeight="1" x14ac:dyDescent="0.2"/>
    <row r="1660" ht="11.85" customHeight="1" x14ac:dyDescent="0.2"/>
    <row r="1661" ht="11.85" customHeight="1" x14ac:dyDescent="0.2"/>
    <row r="1662" ht="11.85" customHeight="1" x14ac:dyDescent="0.2"/>
    <row r="1663" ht="11.85" customHeight="1" x14ac:dyDescent="0.2"/>
    <row r="1664" ht="11.85" customHeight="1" x14ac:dyDescent="0.2"/>
    <row r="1665" spans="1:17" ht="11.85" customHeight="1" x14ac:dyDescent="0.2"/>
    <row r="1666" spans="1:17" ht="11.85" customHeight="1" x14ac:dyDescent="0.2"/>
    <row r="1667" spans="1:17" ht="11.85" customHeight="1" x14ac:dyDescent="0.2"/>
    <row r="1668" spans="1:17" ht="11.85" customHeight="1" x14ac:dyDescent="0.2"/>
    <row r="1669" spans="1:17" ht="11.85" customHeight="1" x14ac:dyDescent="0.2"/>
    <row r="1670" spans="1:17" ht="11.85" customHeight="1" x14ac:dyDescent="0.2"/>
    <row r="1671" spans="1:17" ht="11.85" customHeight="1" x14ac:dyDescent="0.2"/>
    <row r="1672" spans="1:17" ht="11.85" customHeight="1" x14ac:dyDescent="0.2"/>
    <row r="1673" spans="1:17" ht="11.85" customHeight="1" x14ac:dyDescent="0.2"/>
    <row r="1674" spans="1:17" ht="11.85" customHeight="1" x14ac:dyDescent="0.2"/>
    <row r="1675" spans="1:17" ht="11.85" customHeight="1" x14ac:dyDescent="0.2">
      <c r="A1675" s="1"/>
      <c r="B1675" s="1"/>
      <c r="E1675" s="2" t="str">
        <f>$E$1</f>
        <v>CITY OF BRADY</v>
      </c>
    </row>
    <row r="1676" spans="1:17" ht="11.85" customHeight="1" x14ac:dyDescent="0.2">
      <c r="E1676" s="2" t="str">
        <f>$E$2</f>
        <v>BUDGET  REPORT</v>
      </c>
    </row>
    <row r="1677" spans="1:17" ht="11.85" customHeight="1" x14ac:dyDescent="0.2">
      <c r="E1677" s="2" t="str">
        <f>$E$3</f>
        <v>FISCAL YEAR 2025 - 2026</v>
      </c>
    </row>
    <row r="1678" spans="1:17" ht="11.85" customHeight="1" x14ac:dyDescent="0.2">
      <c r="A1678" s="3" t="s">
        <v>3</v>
      </c>
    </row>
    <row r="1679" spans="1:17" ht="11.85" customHeight="1" x14ac:dyDescent="0.2">
      <c r="A1679" s="3" t="s">
        <v>855</v>
      </c>
    </row>
    <row r="1680" spans="1:17" ht="11.85" customHeight="1" x14ac:dyDescent="0.2">
      <c r="I1680" s="49" t="str">
        <f>$I$6</f>
        <v>(----- 2024-2025------)</v>
      </c>
      <c r="J1680" s="49"/>
      <c r="K1680" s="49"/>
      <c r="L1680" s="6"/>
      <c r="M1680" s="50" t="str">
        <f>$M$6</f>
        <v>2025-2026</v>
      </c>
      <c r="N1680" s="50"/>
      <c r="O1680" s="50"/>
      <c r="P1680" s="50"/>
      <c r="Q1680" s="50"/>
    </row>
    <row r="1681" spans="1:21" ht="11.85" customHeight="1" x14ac:dyDescent="0.2">
      <c r="C1681" s="5" t="str">
        <f>$C$7</f>
        <v>2021-2022</v>
      </c>
      <c r="D1681" s="5"/>
      <c r="E1681" s="5" t="str">
        <f>$E$7</f>
        <v>2022-2023</v>
      </c>
      <c r="F1681" s="5"/>
      <c r="G1681" s="5" t="str">
        <f>$G$7</f>
        <v>2023-2024</v>
      </c>
      <c r="H1681" s="5"/>
      <c r="I1681" s="5" t="s">
        <v>9</v>
      </c>
      <c r="J1681" s="5"/>
      <c r="K1681" s="5" t="str">
        <f>+$K$7</f>
        <v>PROJECTED</v>
      </c>
      <c r="L1681" s="6"/>
      <c r="M1681" s="5" t="str">
        <f>$M$7</f>
        <v>2025-2026</v>
      </c>
      <c r="N1681" s="6"/>
      <c r="O1681" s="5" t="str">
        <f>$O$7</f>
        <v>2025-2026</v>
      </c>
      <c r="P1681" s="6"/>
      <c r="Q1681" s="5" t="str">
        <f>$Q$7</f>
        <v>APPROVED</v>
      </c>
    </row>
    <row r="1682" spans="1:21" ht="11.85" customHeight="1" x14ac:dyDescent="0.2">
      <c r="A1682" s="7" t="s">
        <v>279</v>
      </c>
      <c r="C1682" s="8" t="s">
        <v>12</v>
      </c>
      <c r="D1682" s="5"/>
      <c r="E1682" s="8" t="s">
        <v>12</v>
      </c>
      <c r="F1682" s="5"/>
      <c r="G1682" s="8" t="s">
        <v>12</v>
      </c>
      <c r="H1682" s="5"/>
      <c r="I1682" s="8" t="s">
        <v>13</v>
      </c>
      <c r="J1682" s="5"/>
      <c r="K1682" s="8" t="s">
        <v>13</v>
      </c>
      <c r="L1682" s="6"/>
      <c r="M1682" s="8" t="str">
        <f>$M$8</f>
        <v>BASE</v>
      </c>
      <c r="N1682" s="6"/>
      <c r="O1682" s="8" t="str">
        <f>$O$8</f>
        <v>SUPPLEMENTAL</v>
      </c>
      <c r="P1682" s="6"/>
      <c r="Q1682" s="8" t="str">
        <f>$Q$8</f>
        <v>BUDGET</v>
      </c>
    </row>
    <row r="1683" spans="1:21" ht="11.85" customHeight="1" x14ac:dyDescent="0.2"/>
    <row r="1684" spans="1:21" ht="11.85" customHeight="1" x14ac:dyDescent="0.2">
      <c r="A1684" s="10" t="s">
        <v>280</v>
      </c>
    </row>
    <row r="1685" spans="1:21" ht="11.85" customHeight="1" x14ac:dyDescent="0.2">
      <c r="A1685" s="3" t="s">
        <v>856</v>
      </c>
      <c r="C1685" s="2">
        <v>42732.6</v>
      </c>
      <c r="E1685" s="2">
        <v>43950.45</v>
      </c>
      <c r="G1685" s="2">
        <v>45283.02</v>
      </c>
      <c r="I1685" s="2">
        <v>46627</v>
      </c>
      <c r="K1685" s="2">
        <v>46627</v>
      </c>
      <c r="L1685" s="9"/>
      <c r="M1685" s="2">
        <v>48033</v>
      </c>
      <c r="N1685" s="9"/>
      <c r="O1685" s="2">
        <v>0</v>
      </c>
      <c r="P1685" s="9"/>
      <c r="Q1685" s="2">
        <f t="shared" ref="Q1685:Q1691" si="59">M1685+O1685</f>
        <v>48033</v>
      </c>
      <c r="T1685" s="11"/>
    </row>
    <row r="1686" spans="1:21" ht="11.85" customHeight="1" x14ac:dyDescent="0.2">
      <c r="A1686" s="3" t="s">
        <v>857</v>
      </c>
      <c r="C1686" s="2">
        <v>0</v>
      </c>
      <c r="E1686" s="2">
        <v>0</v>
      </c>
      <c r="G1686" s="2">
        <v>426.04</v>
      </c>
      <c r="I1686" s="2">
        <v>300</v>
      </c>
      <c r="K1686" s="2">
        <v>500</v>
      </c>
      <c r="L1686" s="9"/>
      <c r="M1686" s="2">
        <v>500</v>
      </c>
      <c r="N1686" s="9"/>
      <c r="O1686" s="2">
        <v>0</v>
      </c>
      <c r="P1686" s="9"/>
      <c r="Q1686" s="2">
        <f t="shared" si="59"/>
        <v>500</v>
      </c>
      <c r="T1686" s="11"/>
    </row>
    <row r="1687" spans="1:21" ht="11.85" customHeight="1" x14ac:dyDescent="0.2">
      <c r="A1687" s="3" t="s">
        <v>858</v>
      </c>
      <c r="C1687" s="2">
        <v>10794.48</v>
      </c>
      <c r="E1687" s="2">
        <v>10938.49</v>
      </c>
      <c r="G1687" s="2">
        <v>9291.84</v>
      </c>
      <c r="I1687" s="2">
        <v>10141</v>
      </c>
      <c r="K1687" s="2">
        <v>10141</v>
      </c>
      <c r="L1687" s="9"/>
      <c r="M1687" s="2">
        <v>11040</v>
      </c>
      <c r="N1687" s="9"/>
      <c r="O1687" s="2">
        <v>0</v>
      </c>
      <c r="P1687" s="9"/>
      <c r="Q1687" s="2">
        <f t="shared" si="59"/>
        <v>11040</v>
      </c>
      <c r="T1687" s="11"/>
    </row>
    <row r="1688" spans="1:21" ht="11.85" customHeight="1" x14ac:dyDescent="0.2">
      <c r="A1688" s="3" t="s">
        <v>859</v>
      </c>
      <c r="C1688" s="2">
        <v>4137.9799999999996</v>
      </c>
      <c r="E1688" s="2">
        <v>4298.6899999999996</v>
      </c>
      <c r="G1688" s="2">
        <v>4583.76</v>
      </c>
      <c r="I1688" s="2">
        <v>4558</v>
      </c>
      <c r="K1688" s="2">
        <v>4558</v>
      </c>
      <c r="L1688" s="9"/>
      <c r="M1688" s="2">
        <v>4591</v>
      </c>
      <c r="N1688" s="9"/>
      <c r="O1688" s="2">
        <v>0</v>
      </c>
      <c r="P1688" s="9"/>
      <c r="Q1688" s="2">
        <f t="shared" si="59"/>
        <v>4591</v>
      </c>
      <c r="T1688" s="11"/>
    </row>
    <row r="1689" spans="1:21" ht="11.85" customHeight="1" x14ac:dyDescent="0.2">
      <c r="A1689" s="3" t="s">
        <v>860</v>
      </c>
      <c r="C1689" s="2">
        <v>1957.05</v>
      </c>
      <c r="E1689" s="2">
        <v>2110.73</v>
      </c>
      <c r="G1689" s="2">
        <v>2042.86</v>
      </c>
      <c r="I1689" s="2">
        <v>1718</v>
      </c>
      <c r="K1689" s="2">
        <v>1718</v>
      </c>
      <c r="L1689" s="9"/>
      <c r="M1689" s="2">
        <v>1545</v>
      </c>
      <c r="N1689" s="9"/>
      <c r="O1689" s="2">
        <v>0</v>
      </c>
      <c r="P1689" s="9"/>
      <c r="Q1689" s="2">
        <f t="shared" si="59"/>
        <v>1545</v>
      </c>
      <c r="T1689" s="11"/>
    </row>
    <row r="1690" spans="1:21" ht="11.85" customHeight="1" x14ac:dyDescent="0.2">
      <c r="A1690" s="3" t="s">
        <v>861</v>
      </c>
      <c r="C1690" s="2">
        <v>9</v>
      </c>
      <c r="E1690" s="2">
        <v>9</v>
      </c>
      <c r="G1690" s="2">
        <v>117</v>
      </c>
      <c r="I1690" s="2">
        <v>90</v>
      </c>
      <c r="K1690" s="2">
        <v>90</v>
      </c>
      <c r="L1690" s="9"/>
      <c r="M1690" s="2">
        <v>72</v>
      </c>
      <c r="N1690" s="9"/>
      <c r="O1690" s="2">
        <v>0</v>
      </c>
      <c r="P1690" s="9"/>
      <c r="Q1690" s="2">
        <f t="shared" si="59"/>
        <v>72</v>
      </c>
      <c r="T1690" s="11"/>
    </row>
    <row r="1691" spans="1:21" ht="11.85" customHeight="1" x14ac:dyDescent="0.2">
      <c r="A1691" s="3" t="s">
        <v>862</v>
      </c>
      <c r="C1691" s="12">
        <v>3413.79</v>
      </c>
      <c r="E1691" s="12">
        <v>3380.19</v>
      </c>
      <c r="G1691" s="12">
        <v>3514.07</v>
      </c>
      <c r="I1691" s="12">
        <v>3660</v>
      </c>
      <c r="K1691" s="12">
        <v>3660</v>
      </c>
      <c r="L1691" s="9"/>
      <c r="M1691" s="12">
        <v>3786</v>
      </c>
      <c r="N1691" s="9"/>
      <c r="O1691" s="12">
        <v>0</v>
      </c>
      <c r="P1691" s="9"/>
      <c r="Q1691" s="12">
        <f t="shared" si="59"/>
        <v>3786</v>
      </c>
      <c r="T1691" s="11"/>
    </row>
    <row r="1692" spans="1:21" ht="11.85" customHeight="1" x14ac:dyDescent="0.2">
      <c r="A1692" s="3" t="s">
        <v>291</v>
      </c>
      <c r="C1692" s="2">
        <f>SUM(C1685:C1691)</f>
        <v>63044.9</v>
      </c>
      <c r="E1692" s="2">
        <f>SUM(E1685:E1691)</f>
        <v>64687.55</v>
      </c>
      <c r="G1692" s="2">
        <f>SUM(G1685:G1691)</f>
        <v>65258.59</v>
      </c>
      <c r="I1692" s="2">
        <f>SUM(I1685:I1691)</f>
        <v>67094</v>
      </c>
      <c r="K1692" s="2">
        <f>SUM(K1685:K1691)</f>
        <v>67294</v>
      </c>
      <c r="L1692" s="9"/>
      <c r="M1692" s="2">
        <f>SUM(M1685:M1691)</f>
        <v>69567</v>
      </c>
      <c r="N1692" s="9"/>
      <c r="O1692" s="2">
        <f>SUM(O1685:O1691)</f>
        <v>0</v>
      </c>
      <c r="P1692" s="9"/>
      <c r="Q1692" s="2">
        <f>SUM(Q1685:Q1691)</f>
        <v>69567</v>
      </c>
      <c r="R1692" s="54"/>
      <c r="T1692" s="14"/>
      <c r="U1692" s="9"/>
    </row>
    <row r="1693" spans="1:21" ht="11.85" customHeight="1" x14ac:dyDescent="0.2">
      <c r="L1693" s="9"/>
      <c r="N1693" s="9"/>
      <c r="P1693" s="9"/>
    </row>
    <row r="1694" spans="1:21" ht="11.85" customHeight="1" x14ac:dyDescent="0.2">
      <c r="A1694" s="10" t="s">
        <v>292</v>
      </c>
      <c r="L1694" s="9"/>
      <c r="N1694" s="9"/>
      <c r="P1694" s="9"/>
    </row>
    <row r="1695" spans="1:21" ht="11.85" customHeight="1" x14ac:dyDescent="0.2">
      <c r="A1695" s="3" t="s">
        <v>863</v>
      </c>
      <c r="C1695" s="2">
        <v>0</v>
      </c>
      <c r="E1695" s="2">
        <v>0</v>
      </c>
      <c r="G1695" s="2">
        <v>0</v>
      </c>
      <c r="I1695" s="2">
        <v>0</v>
      </c>
      <c r="K1695" s="2">
        <v>0</v>
      </c>
      <c r="L1695" s="9"/>
      <c r="M1695" s="2">
        <v>0</v>
      </c>
      <c r="N1695" s="9"/>
      <c r="O1695" s="2">
        <v>0</v>
      </c>
      <c r="P1695" s="9"/>
      <c r="Q1695" s="2">
        <f t="shared" ref="Q1695:Q1700" si="60">M1695+O1695</f>
        <v>0</v>
      </c>
      <c r="T1695" s="11"/>
    </row>
    <row r="1696" spans="1:21" ht="11.85" customHeight="1" x14ac:dyDescent="0.2">
      <c r="A1696" s="3" t="s">
        <v>864</v>
      </c>
      <c r="C1696" s="2">
        <v>0</v>
      </c>
      <c r="E1696" s="2">
        <v>0</v>
      </c>
      <c r="G1696" s="2">
        <v>0</v>
      </c>
      <c r="I1696" s="2">
        <v>0</v>
      </c>
      <c r="K1696" s="2">
        <v>0</v>
      </c>
      <c r="L1696" s="9"/>
      <c r="M1696" s="2">
        <v>0</v>
      </c>
      <c r="N1696" s="9"/>
      <c r="O1696" s="2">
        <v>0</v>
      </c>
      <c r="P1696" s="9"/>
      <c r="Q1696" s="2">
        <f t="shared" si="60"/>
        <v>0</v>
      </c>
      <c r="T1696" s="11"/>
    </row>
    <row r="1697" spans="1:20" ht="11.85" customHeight="1" x14ac:dyDescent="0.2">
      <c r="A1697" s="3" t="s">
        <v>865</v>
      </c>
      <c r="C1697" s="2">
        <v>0</v>
      </c>
      <c r="E1697" s="2">
        <v>0</v>
      </c>
      <c r="G1697" s="2">
        <v>0</v>
      </c>
      <c r="I1697" s="2">
        <v>0</v>
      </c>
      <c r="K1697" s="2">
        <v>0</v>
      </c>
      <c r="L1697" s="9"/>
      <c r="M1697" s="2">
        <v>0</v>
      </c>
      <c r="N1697" s="9"/>
      <c r="O1697" s="2">
        <v>0</v>
      </c>
      <c r="P1697" s="9"/>
      <c r="Q1697" s="2">
        <f t="shared" si="60"/>
        <v>0</v>
      </c>
      <c r="T1697" s="11"/>
    </row>
    <row r="1698" spans="1:20" ht="11.85" customHeight="1" x14ac:dyDescent="0.2">
      <c r="A1698" s="3" t="s">
        <v>866</v>
      </c>
      <c r="C1698" s="2">
        <v>0</v>
      </c>
      <c r="E1698" s="2">
        <v>0</v>
      </c>
      <c r="G1698" s="2">
        <v>0</v>
      </c>
      <c r="I1698" s="2">
        <v>0</v>
      </c>
      <c r="K1698" s="2">
        <v>0</v>
      </c>
      <c r="L1698" s="9"/>
      <c r="M1698" s="2">
        <v>0</v>
      </c>
      <c r="N1698" s="9"/>
      <c r="O1698" s="2">
        <v>0</v>
      </c>
      <c r="P1698" s="9"/>
      <c r="Q1698" s="2">
        <f t="shared" si="60"/>
        <v>0</v>
      </c>
      <c r="T1698" s="11"/>
    </row>
    <row r="1699" spans="1:20" ht="11.85" customHeight="1" x14ac:dyDescent="0.2">
      <c r="A1699" s="3" t="s">
        <v>867</v>
      </c>
      <c r="C1699" s="2">
        <v>234.6</v>
      </c>
      <c r="E1699" s="2">
        <v>234</v>
      </c>
      <c r="G1699" s="2">
        <v>234</v>
      </c>
      <c r="I1699" s="2">
        <v>250</v>
      </c>
      <c r="K1699" s="2">
        <v>250</v>
      </c>
      <c r="L1699" s="9"/>
      <c r="M1699" s="2">
        <v>250</v>
      </c>
      <c r="N1699" s="9"/>
      <c r="O1699" s="2">
        <v>0</v>
      </c>
      <c r="P1699" s="9"/>
      <c r="Q1699" s="2">
        <f t="shared" si="60"/>
        <v>250</v>
      </c>
      <c r="T1699" s="11"/>
    </row>
    <row r="1700" spans="1:20" ht="11.85" customHeight="1" x14ac:dyDescent="0.2">
      <c r="A1700" s="3" t="s">
        <v>868</v>
      </c>
      <c r="C1700" s="12">
        <v>0</v>
      </c>
      <c r="E1700" s="12">
        <v>0</v>
      </c>
      <c r="G1700" s="12">
        <v>0</v>
      </c>
      <c r="I1700" s="12">
        <v>2700</v>
      </c>
      <c r="K1700" s="12">
        <v>2700</v>
      </c>
      <c r="L1700" s="9"/>
      <c r="M1700" s="12">
        <v>0</v>
      </c>
      <c r="N1700" s="9"/>
      <c r="O1700" s="12">
        <v>0</v>
      </c>
      <c r="P1700" s="9"/>
      <c r="Q1700" s="12">
        <f t="shared" si="60"/>
        <v>0</v>
      </c>
      <c r="T1700" s="11"/>
    </row>
    <row r="1701" spans="1:20" ht="11.85" customHeight="1" x14ac:dyDescent="0.2">
      <c r="A1701" s="3" t="s">
        <v>310</v>
      </c>
      <c r="C1701" s="2">
        <f>SUM(C1695:C1700)</f>
        <v>234.6</v>
      </c>
      <c r="E1701" s="2">
        <f>SUM(E1695:E1700)</f>
        <v>234</v>
      </c>
      <c r="G1701" s="2">
        <f>SUM(G1695:G1700)</f>
        <v>234</v>
      </c>
      <c r="I1701" s="2">
        <f>SUM(I1695:I1700)</f>
        <v>2950</v>
      </c>
      <c r="K1701" s="2">
        <f>SUM(K1695:K1700)</f>
        <v>2950</v>
      </c>
      <c r="L1701" s="9"/>
      <c r="M1701" s="2">
        <f>SUM(M1695:M1700)</f>
        <v>250</v>
      </c>
      <c r="N1701" s="9"/>
      <c r="O1701" s="2">
        <f>SUM(O1695:O1700)</f>
        <v>0</v>
      </c>
      <c r="P1701" s="9"/>
      <c r="Q1701" s="2">
        <f>SUM(Q1695:Q1700)</f>
        <v>250</v>
      </c>
    </row>
    <row r="1702" spans="1:20" ht="11.85" customHeight="1" x14ac:dyDescent="0.2">
      <c r="L1702" s="9"/>
      <c r="N1702" s="9"/>
      <c r="P1702" s="9"/>
    </row>
    <row r="1703" spans="1:20" ht="11.85" customHeight="1" x14ac:dyDescent="0.2">
      <c r="A1703" s="10" t="s">
        <v>311</v>
      </c>
      <c r="L1703" s="9"/>
      <c r="N1703" s="9"/>
      <c r="P1703" s="9"/>
    </row>
    <row r="1704" spans="1:20" ht="11.85" customHeight="1" x14ac:dyDescent="0.2">
      <c r="A1704" s="3" t="s">
        <v>869</v>
      </c>
      <c r="C1704" s="2">
        <v>0</v>
      </c>
      <c r="E1704" s="2">
        <v>20</v>
      </c>
      <c r="G1704" s="2">
        <v>0</v>
      </c>
      <c r="I1704" s="2">
        <v>100</v>
      </c>
      <c r="K1704" s="2">
        <v>100</v>
      </c>
      <c r="L1704" s="9"/>
      <c r="M1704" s="2">
        <v>100</v>
      </c>
      <c r="N1704" s="9"/>
      <c r="O1704" s="2">
        <v>0</v>
      </c>
      <c r="P1704" s="9"/>
      <c r="Q1704" s="2">
        <f t="shared" ref="Q1704:Q1717" si="61">M1704+O1704</f>
        <v>100</v>
      </c>
      <c r="T1704" s="11"/>
    </row>
    <row r="1705" spans="1:20" ht="11.85" customHeight="1" x14ac:dyDescent="0.2">
      <c r="A1705" s="3" t="s">
        <v>870</v>
      </c>
      <c r="C1705" s="2">
        <v>306.36</v>
      </c>
      <c r="E1705" s="2">
        <v>316.06</v>
      </c>
      <c r="G1705" s="2">
        <v>325.19</v>
      </c>
      <c r="I1705" s="2">
        <v>400</v>
      </c>
      <c r="K1705" s="2">
        <v>400</v>
      </c>
      <c r="L1705" s="9"/>
      <c r="M1705" s="2">
        <v>600</v>
      </c>
      <c r="N1705" s="9"/>
      <c r="O1705" s="2">
        <v>0</v>
      </c>
      <c r="P1705" s="9"/>
      <c r="Q1705" s="2">
        <f t="shared" si="61"/>
        <v>600</v>
      </c>
      <c r="T1705" s="11"/>
    </row>
    <row r="1706" spans="1:20" ht="11.85" customHeight="1" x14ac:dyDescent="0.2">
      <c r="A1706" s="3" t="s">
        <v>871</v>
      </c>
      <c r="C1706" s="2">
        <v>503.32</v>
      </c>
      <c r="E1706" s="2">
        <v>997.8</v>
      </c>
      <c r="G1706" s="2">
        <v>919.14</v>
      </c>
      <c r="I1706" s="2">
        <v>1200</v>
      </c>
      <c r="K1706" s="2">
        <v>1200</v>
      </c>
      <c r="L1706" s="9"/>
      <c r="M1706" s="2">
        <v>1200</v>
      </c>
      <c r="N1706" s="9"/>
      <c r="O1706" s="2">
        <v>0</v>
      </c>
      <c r="P1706" s="9"/>
      <c r="Q1706" s="2">
        <f t="shared" si="61"/>
        <v>1200</v>
      </c>
      <c r="T1706" s="11"/>
    </row>
    <row r="1707" spans="1:20" ht="11.85" customHeight="1" x14ac:dyDescent="0.2">
      <c r="A1707" s="3" t="s">
        <v>872</v>
      </c>
      <c r="C1707" s="2">
        <v>1245.67</v>
      </c>
      <c r="E1707" s="2">
        <v>1395.29</v>
      </c>
      <c r="G1707" s="2">
        <v>1033.28</v>
      </c>
      <c r="I1707" s="2">
        <v>2000</v>
      </c>
      <c r="K1707" s="2">
        <v>2000</v>
      </c>
      <c r="L1707" s="9"/>
      <c r="M1707" s="2">
        <v>1500</v>
      </c>
      <c r="N1707" s="9"/>
      <c r="O1707" s="2">
        <v>0</v>
      </c>
      <c r="P1707" s="9"/>
      <c r="Q1707" s="2">
        <f t="shared" si="61"/>
        <v>1500</v>
      </c>
      <c r="T1707" s="11"/>
    </row>
    <row r="1708" spans="1:20" ht="11.85" customHeight="1" x14ac:dyDescent="0.2">
      <c r="A1708" s="3" t="s">
        <v>873</v>
      </c>
      <c r="C1708" s="2">
        <v>316.95999999999998</v>
      </c>
      <c r="E1708" s="2">
        <v>399.82</v>
      </c>
      <c r="G1708" s="2">
        <v>510.38</v>
      </c>
      <c r="I1708" s="2">
        <v>500</v>
      </c>
      <c r="K1708" s="2">
        <v>500</v>
      </c>
      <c r="L1708" s="9"/>
      <c r="M1708" s="2">
        <v>500</v>
      </c>
      <c r="N1708" s="9"/>
      <c r="O1708" s="2">
        <v>0</v>
      </c>
      <c r="P1708" s="9"/>
      <c r="Q1708" s="2">
        <f t="shared" si="61"/>
        <v>500</v>
      </c>
      <c r="T1708" s="11"/>
    </row>
    <row r="1709" spans="1:20" ht="11.85" customHeight="1" x14ac:dyDescent="0.2">
      <c r="A1709" s="3" t="s">
        <v>874</v>
      </c>
      <c r="C1709" s="2">
        <v>64.180000000000007</v>
      </c>
      <c r="E1709" s="2">
        <v>109.24</v>
      </c>
      <c r="G1709" s="2">
        <v>164.81</v>
      </c>
      <c r="I1709" s="2">
        <v>300</v>
      </c>
      <c r="K1709" s="2">
        <v>300</v>
      </c>
      <c r="L1709" s="9"/>
      <c r="M1709" s="2">
        <v>300</v>
      </c>
      <c r="N1709" s="9"/>
      <c r="O1709" s="2">
        <v>0</v>
      </c>
      <c r="P1709" s="9"/>
      <c r="Q1709" s="2">
        <f t="shared" si="61"/>
        <v>300</v>
      </c>
      <c r="T1709" s="11"/>
    </row>
    <row r="1710" spans="1:20" ht="11.85" customHeight="1" x14ac:dyDescent="0.2">
      <c r="A1710" s="3" t="s">
        <v>875</v>
      </c>
      <c r="C1710" s="2">
        <v>4283.76</v>
      </c>
      <c r="E1710" s="2">
        <v>1216.5899999999999</v>
      </c>
      <c r="G1710" s="2">
        <v>924.36</v>
      </c>
      <c r="I1710" s="2">
        <v>1600</v>
      </c>
      <c r="K1710" s="2">
        <v>1400</v>
      </c>
      <c r="L1710" s="9"/>
      <c r="M1710" s="2">
        <v>1600</v>
      </c>
      <c r="N1710" s="9"/>
      <c r="O1710" s="2">
        <v>0</v>
      </c>
      <c r="P1710" s="9"/>
      <c r="Q1710" s="2">
        <f t="shared" si="61"/>
        <v>1600</v>
      </c>
      <c r="T1710" s="11"/>
    </row>
    <row r="1711" spans="1:20" ht="11.85" customHeight="1" x14ac:dyDescent="0.2">
      <c r="A1711" s="3" t="s">
        <v>876</v>
      </c>
      <c r="C1711" s="2">
        <v>0</v>
      </c>
      <c r="E1711" s="2">
        <v>0</v>
      </c>
      <c r="G1711" s="2">
        <v>71.709999999999994</v>
      </c>
      <c r="I1711" s="2">
        <v>300</v>
      </c>
      <c r="K1711" s="2">
        <v>300</v>
      </c>
      <c r="L1711" s="9"/>
      <c r="M1711" s="2">
        <v>300</v>
      </c>
      <c r="N1711" s="9"/>
      <c r="O1711" s="2">
        <v>0</v>
      </c>
      <c r="P1711" s="9"/>
      <c r="Q1711" s="2">
        <f t="shared" si="61"/>
        <v>300</v>
      </c>
      <c r="T1711" s="11"/>
    </row>
    <row r="1712" spans="1:20" ht="11.85" customHeight="1" x14ac:dyDescent="0.2">
      <c r="A1712" s="3" t="s">
        <v>877</v>
      </c>
      <c r="C1712" s="2">
        <v>400</v>
      </c>
      <c r="E1712" s="2">
        <v>300</v>
      </c>
      <c r="G1712" s="2">
        <v>300</v>
      </c>
      <c r="I1712" s="2">
        <v>400</v>
      </c>
      <c r="K1712" s="2">
        <v>400</v>
      </c>
      <c r="L1712" s="9"/>
      <c r="M1712" s="2">
        <v>400</v>
      </c>
      <c r="N1712" s="9"/>
      <c r="O1712" s="2">
        <v>0</v>
      </c>
      <c r="P1712" s="9"/>
      <c r="Q1712" s="2">
        <f t="shared" si="61"/>
        <v>400</v>
      </c>
      <c r="T1712" s="11"/>
    </row>
    <row r="1713" spans="1:20" ht="11.85" customHeight="1" x14ac:dyDescent="0.2">
      <c r="A1713" s="3" t="s">
        <v>878</v>
      </c>
      <c r="C1713" s="2">
        <v>0</v>
      </c>
      <c r="E1713" s="2">
        <v>0</v>
      </c>
      <c r="G1713" s="2">
        <v>0</v>
      </c>
      <c r="I1713" s="2">
        <v>60</v>
      </c>
      <c r="K1713" s="2">
        <v>60</v>
      </c>
      <c r="L1713" s="9"/>
      <c r="M1713" s="2">
        <v>60</v>
      </c>
      <c r="N1713" s="9"/>
      <c r="O1713" s="2">
        <v>0</v>
      </c>
      <c r="P1713" s="9"/>
      <c r="Q1713" s="2">
        <f t="shared" si="61"/>
        <v>60</v>
      </c>
      <c r="T1713" s="11"/>
    </row>
    <row r="1714" spans="1:20" ht="11.85" hidden="1" customHeight="1" x14ac:dyDescent="0.2">
      <c r="A1714" s="3" t="s">
        <v>879</v>
      </c>
      <c r="C1714" s="2">
        <v>0</v>
      </c>
      <c r="E1714" s="2">
        <v>0</v>
      </c>
      <c r="G1714" s="2">
        <v>0</v>
      </c>
      <c r="I1714" s="2">
        <v>0</v>
      </c>
      <c r="K1714" s="2">
        <v>0</v>
      </c>
      <c r="L1714" s="9"/>
      <c r="M1714" s="2">
        <v>0</v>
      </c>
      <c r="N1714" s="9"/>
      <c r="O1714" s="2">
        <v>0</v>
      </c>
      <c r="P1714" s="9"/>
      <c r="Q1714" s="2">
        <f t="shared" si="61"/>
        <v>0</v>
      </c>
      <c r="T1714" s="11"/>
    </row>
    <row r="1715" spans="1:20" ht="11.85" customHeight="1" x14ac:dyDescent="0.2">
      <c r="A1715" s="3" t="s">
        <v>880</v>
      </c>
      <c r="C1715" s="2">
        <v>281.32</v>
      </c>
      <c r="E1715" s="2">
        <v>110</v>
      </c>
      <c r="G1715" s="2">
        <v>70.88</v>
      </c>
      <c r="I1715" s="2">
        <v>300</v>
      </c>
      <c r="K1715" s="2">
        <v>300</v>
      </c>
      <c r="L1715" s="9"/>
      <c r="M1715" s="2">
        <v>300</v>
      </c>
      <c r="N1715" s="9"/>
      <c r="O1715" s="2">
        <v>0</v>
      </c>
      <c r="P1715" s="9"/>
      <c r="Q1715" s="2">
        <f t="shared" si="61"/>
        <v>300</v>
      </c>
      <c r="T1715" s="11"/>
    </row>
    <row r="1716" spans="1:20" ht="11.85" customHeight="1" x14ac:dyDescent="0.2">
      <c r="A1716" s="3" t="s">
        <v>881</v>
      </c>
      <c r="C1716" s="12">
        <v>2025.05</v>
      </c>
      <c r="E1716" s="12">
        <v>1223.67</v>
      </c>
      <c r="G1716" s="12">
        <v>1111.6500000000001</v>
      </c>
      <c r="I1716" s="12">
        <v>2000</v>
      </c>
      <c r="K1716" s="12">
        <v>2000</v>
      </c>
      <c r="L1716" s="9"/>
      <c r="M1716" s="12">
        <v>2000</v>
      </c>
      <c r="N1716" s="9"/>
      <c r="O1716" s="12">
        <v>0</v>
      </c>
      <c r="P1716" s="9"/>
      <c r="Q1716" s="12">
        <f t="shared" si="61"/>
        <v>2000</v>
      </c>
      <c r="T1716" s="11"/>
    </row>
    <row r="1717" spans="1:20" ht="11.85" hidden="1" customHeight="1" x14ac:dyDescent="0.2">
      <c r="A1717" s="3" t="s">
        <v>882</v>
      </c>
      <c r="C1717" s="12">
        <v>0</v>
      </c>
      <c r="E1717" s="12">
        <v>0</v>
      </c>
      <c r="G1717" s="12">
        <v>0</v>
      </c>
      <c r="I1717" s="12">
        <v>0</v>
      </c>
      <c r="K1717" s="12">
        <v>0</v>
      </c>
      <c r="L1717" s="9"/>
      <c r="M1717" s="12">
        <v>0</v>
      </c>
      <c r="N1717" s="9"/>
      <c r="O1717" s="12">
        <v>0</v>
      </c>
      <c r="P1717" s="9"/>
      <c r="Q1717" s="12">
        <f t="shared" si="61"/>
        <v>0</v>
      </c>
      <c r="T1717" s="11"/>
    </row>
    <row r="1718" spans="1:20" ht="11.85" customHeight="1" x14ac:dyDescent="0.2">
      <c r="A1718" s="3" t="s">
        <v>334</v>
      </c>
      <c r="C1718" s="2">
        <f>SUM(C1704:C1717)</f>
        <v>9426.619999999999</v>
      </c>
      <c r="E1718" s="2">
        <f>SUM(E1704:E1717)</f>
        <v>6088.4699999999993</v>
      </c>
      <c r="G1718" s="2">
        <f>SUM(G1704:G1717)</f>
        <v>5431.4</v>
      </c>
      <c r="I1718" s="2">
        <f>SUM(I1704:I1717)</f>
        <v>9160</v>
      </c>
      <c r="K1718" s="2">
        <f>SUM(K1704:K1717)</f>
        <v>8960</v>
      </c>
      <c r="L1718" s="9"/>
      <c r="M1718" s="2">
        <f>SUM(M1704:M1717)</f>
        <v>8860</v>
      </c>
      <c r="N1718" s="9"/>
      <c r="O1718" s="2">
        <f>SUM(O1704:O1717)</f>
        <v>0</v>
      </c>
      <c r="P1718" s="9"/>
      <c r="Q1718" s="2">
        <f>SUM(Q1704:Q1717)</f>
        <v>8860</v>
      </c>
      <c r="R1718" s="54"/>
      <c r="T1718" s="14"/>
    </row>
    <row r="1719" spans="1:20" ht="11.85" customHeight="1" x14ac:dyDescent="0.2">
      <c r="L1719" s="9"/>
      <c r="N1719" s="9"/>
      <c r="P1719" s="9"/>
    </row>
    <row r="1720" spans="1:20" ht="11.85" customHeight="1" x14ac:dyDescent="0.2">
      <c r="A1720" s="3" t="s">
        <v>883</v>
      </c>
      <c r="C1720" s="2">
        <v>0</v>
      </c>
      <c r="E1720" s="2">
        <v>0</v>
      </c>
      <c r="G1720" s="2">
        <v>0</v>
      </c>
      <c r="I1720" s="2">
        <v>0</v>
      </c>
      <c r="K1720" s="2">
        <v>0</v>
      </c>
      <c r="L1720" s="9"/>
      <c r="M1720" s="2">
        <v>0</v>
      </c>
      <c r="N1720" s="9"/>
      <c r="O1720" s="2">
        <v>0</v>
      </c>
      <c r="P1720" s="9"/>
      <c r="Q1720" s="2">
        <f>M1720+O1720</f>
        <v>0</v>
      </c>
      <c r="T1720" s="11"/>
    </row>
    <row r="1721" spans="1:20" ht="11.85" customHeight="1" x14ac:dyDescent="0.2">
      <c r="A1721" s="3" t="s">
        <v>884</v>
      </c>
      <c r="C1721" s="12">
        <v>0</v>
      </c>
      <c r="E1721" s="12">
        <v>0</v>
      </c>
      <c r="G1721" s="12">
        <v>0</v>
      </c>
      <c r="I1721" s="12">
        <v>0</v>
      </c>
      <c r="K1721" s="12">
        <v>0</v>
      </c>
      <c r="L1721" s="9"/>
      <c r="M1721" s="12">
        <v>0</v>
      </c>
      <c r="N1721" s="9"/>
      <c r="O1721" s="12">
        <v>0</v>
      </c>
      <c r="P1721" s="9"/>
      <c r="Q1721" s="12">
        <f>M1721+O1721</f>
        <v>0</v>
      </c>
      <c r="T1721" s="11"/>
    </row>
    <row r="1722" spans="1:20" ht="11.85" customHeight="1" x14ac:dyDescent="0.2">
      <c r="A1722" s="3" t="s">
        <v>337</v>
      </c>
      <c r="C1722" s="2">
        <f>SUM(C1720:C1721)</f>
        <v>0</v>
      </c>
      <c r="E1722" s="2">
        <f>SUM(E1720:E1721)</f>
        <v>0</v>
      </c>
      <c r="G1722" s="2">
        <f>SUM(G1720:G1721)</f>
        <v>0</v>
      </c>
      <c r="I1722" s="2">
        <f>SUM(I1720:I1721)</f>
        <v>0</v>
      </c>
      <c r="K1722" s="2">
        <f>SUM(K1720:K1721)</f>
        <v>0</v>
      </c>
      <c r="L1722" s="9"/>
      <c r="M1722" s="2">
        <f>SUM(M1720:M1721)</f>
        <v>0</v>
      </c>
      <c r="N1722" s="9"/>
      <c r="O1722" s="2">
        <f>SUM(O1720:O1721)</f>
        <v>0</v>
      </c>
      <c r="P1722" s="9"/>
      <c r="Q1722" s="2">
        <f>SUM(Q1720:Q1721)</f>
        <v>0</v>
      </c>
    </row>
    <row r="1723" spans="1:20" ht="11.85" customHeight="1" x14ac:dyDescent="0.2">
      <c r="L1723" s="9"/>
      <c r="N1723" s="9"/>
      <c r="P1723" s="9"/>
    </row>
    <row r="1724" spans="1:20" ht="11.85" customHeight="1" x14ac:dyDescent="0.2">
      <c r="A1724" s="3" t="s">
        <v>885</v>
      </c>
      <c r="C1724" s="2">
        <f>C1692+C1701+C1718+C1722</f>
        <v>72706.12</v>
      </c>
      <c r="E1724" s="2">
        <f>E1692+E1701+E1718+E1722</f>
        <v>71010.02</v>
      </c>
      <c r="G1724" s="2">
        <f>G1692+G1701+G1718+G1722</f>
        <v>70923.989999999991</v>
      </c>
      <c r="I1724" s="2">
        <f>I1692+I1701+I1718+I1722</f>
        <v>79204</v>
      </c>
      <c r="K1724" s="2">
        <f>K1692+K1701+K1718+K1722</f>
        <v>79204</v>
      </c>
      <c r="L1724" s="9"/>
      <c r="M1724" s="2">
        <f>M1692+M1701+M1718+M1722</f>
        <v>78677</v>
      </c>
      <c r="N1724" s="9"/>
      <c r="O1724" s="2">
        <f>O1692+O1701+O1718+O1722</f>
        <v>0</v>
      </c>
      <c r="P1724" s="9"/>
      <c r="Q1724" s="2">
        <f>Q1692+Q1701+Q1718+Q1722</f>
        <v>78677</v>
      </c>
      <c r="T1724" s="11"/>
    </row>
    <row r="1725" spans="1:20" ht="11.85" customHeight="1" x14ac:dyDescent="0.2">
      <c r="L1725" s="9"/>
      <c r="N1725" s="9"/>
      <c r="P1725" s="9"/>
    </row>
    <row r="1726" spans="1:20" ht="11.85" customHeight="1" x14ac:dyDescent="0.2">
      <c r="L1726" s="9"/>
      <c r="N1726" s="9"/>
      <c r="P1726" s="9"/>
    </row>
    <row r="1727" spans="1:20" ht="11.85" customHeight="1" x14ac:dyDescent="0.2">
      <c r="L1727" s="9"/>
      <c r="N1727" s="9"/>
      <c r="P1727" s="9"/>
    </row>
    <row r="1728" spans="1:20" ht="11.85" customHeight="1" x14ac:dyDescent="0.2">
      <c r="L1728" s="9"/>
      <c r="N1728" s="9"/>
      <c r="P1728" s="9"/>
    </row>
    <row r="1729" spans="1:17" ht="11.85" customHeight="1" x14ac:dyDescent="0.2">
      <c r="L1729" s="9"/>
      <c r="N1729" s="9"/>
      <c r="P1729" s="9"/>
    </row>
    <row r="1730" spans="1:17" ht="11.85" customHeight="1" x14ac:dyDescent="0.2">
      <c r="L1730" s="9"/>
      <c r="N1730" s="9"/>
      <c r="P1730" s="9"/>
    </row>
    <row r="1731" spans="1:17" ht="11.85" customHeight="1" x14ac:dyDescent="0.2">
      <c r="L1731" s="9"/>
      <c r="N1731" s="9"/>
      <c r="P1731" s="9"/>
    </row>
    <row r="1732" spans="1:17" ht="11.85" customHeight="1" x14ac:dyDescent="0.2">
      <c r="L1732" s="9"/>
      <c r="N1732" s="9"/>
      <c r="P1732" s="9"/>
    </row>
    <row r="1733" spans="1:17" ht="11.85" customHeight="1" x14ac:dyDescent="0.2">
      <c r="L1733" s="9"/>
      <c r="N1733" s="9"/>
      <c r="P1733" s="9"/>
    </row>
    <row r="1734" spans="1:17" ht="11.85" customHeight="1" x14ac:dyDescent="0.2">
      <c r="L1734" s="9"/>
      <c r="N1734" s="9"/>
      <c r="P1734" s="9"/>
    </row>
    <row r="1735" spans="1:17" ht="11.85" customHeight="1" x14ac:dyDescent="0.2">
      <c r="L1735" s="9"/>
      <c r="N1735" s="9"/>
      <c r="P1735" s="9"/>
    </row>
    <row r="1736" spans="1:17" ht="11.85" customHeight="1" x14ac:dyDescent="0.2">
      <c r="L1736" s="9"/>
      <c r="N1736" s="9"/>
      <c r="P1736" s="9"/>
    </row>
    <row r="1737" spans="1:17" ht="11.85" customHeight="1" x14ac:dyDescent="0.2">
      <c r="L1737" s="9"/>
      <c r="N1737" s="9"/>
      <c r="P1737" s="9"/>
    </row>
    <row r="1738" spans="1:17" ht="11.85" customHeight="1" x14ac:dyDescent="0.2">
      <c r="L1738" s="9"/>
      <c r="N1738" s="9"/>
      <c r="P1738" s="9"/>
    </row>
    <row r="1739" spans="1:17" ht="11.85" customHeight="1" x14ac:dyDescent="0.2">
      <c r="A1739" s="1"/>
      <c r="B1739" s="1"/>
      <c r="E1739" s="2" t="str">
        <f>$E$1</f>
        <v>CITY OF BRADY</v>
      </c>
    </row>
    <row r="1740" spans="1:17" ht="11.85" customHeight="1" x14ac:dyDescent="0.2">
      <c r="E1740" s="2" t="str">
        <f>$E$2</f>
        <v>BUDGET  REPORT</v>
      </c>
    </row>
    <row r="1741" spans="1:17" ht="11.85" customHeight="1" x14ac:dyDescent="0.2">
      <c r="E1741" s="2" t="str">
        <f>$E$3</f>
        <v>FISCAL YEAR 2025 - 2026</v>
      </c>
    </row>
    <row r="1742" spans="1:17" ht="11.85" customHeight="1" x14ac:dyDescent="0.2">
      <c r="A1742" s="3" t="s">
        <v>3</v>
      </c>
    </row>
    <row r="1743" spans="1:17" ht="11.85" customHeight="1" x14ac:dyDescent="0.2">
      <c r="A1743" s="3" t="s">
        <v>886</v>
      </c>
    </row>
    <row r="1744" spans="1:17" ht="11.85" customHeight="1" x14ac:dyDescent="0.2">
      <c r="I1744" s="49" t="str">
        <f>$I$6</f>
        <v>(----- 2024-2025------)</v>
      </c>
      <c r="J1744" s="49"/>
      <c r="K1744" s="49"/>
      <c r="L1744" s="6"/>
      <c r="M1744" s="50" t="str">
        <f>$M$6</f>
        <v>2025-2026</v>
      </c>
      <c r="N1744" s="50"/>
      <c r="O1744" s="50"/>
      <c r="P1744" s="50"/>
      <c r="Q1744" s="50"/>
    </row>
    <row r="1745" spans="1:21" ht="11.85" customHeight="1" x14ac:dyDescent="0.2">
      <c r="C1745" s="5" t="str">
        <f>$C$7</f>
        <v>2021-2022</v>
      </c>
      <c r="D1745" s="5"/>
      <c r="E1745" s="5" t="str">
        <f>$E$7</f>
        <v>2022-2023</v>
      </c>
      <c r="F1745" s="5"/>
      <c r="G1745" s="5" t="str">
        <f>$G$7</f>
        <v>2023-2024</v>
      </c>
      <c r="H1745" s="5"/>
      <c r="I1745" s="5" t="s">
        <v>9</v>
      </c>
      <c r="J1745" s="5"/>
      <c r="K1745" s="5" t="str">
        <f>+$K$7</f>
        <v>PROJECTED</v>
      </c>
      <c r="L1745" s="6"/>
      <c r="M1745" s="5" t="str">
        <f>$M$7</f>
        <v>2025-2026</v>
      </c>
      <c r="N1745" s="6"/>
      <c r="O1745" s="5" t="str">
        <f>$O$7</f>
        <v>2025-2026</v>
      </c>
      <c r="P1745" s="6"/>
      <c r="Q1745" s="5" t="str">
        <f>$Q$7</f>
        <v>APPROVED</v>
      </c>
    </row>
    <row r="1746" spans="1:21" ht="11.85" customHeight="1" x14ac:dyDescent="0.2">
      <c r="A1746" s="7" t="s">
        <v>279</v>
      </c>
      <c r="C1746" s="8" t="s">
        <v>12</v>
      </c>
      <c r="D1746" s="5"/>
      <c r="E1746" s="8" t="s">
        <v>12</v>
      </c>
      <c r="F1746" s="5"/>
      <c r="G1746" s="8" t="s">
        <v>12</v>
      </c>
      <c r="H1746" s="5"/>
      <c r="I1746" s="8" t="s">
        <v>13</v>
      </c>
      <c r="J1746" s="5"/>
      <c r="K1746" s="8" t="s">
        <v>13</v>
      </c>
      <c r="L1746" s="6"/>
      <c r="M1746" s="8" t="str">
        <f>$M$8</f>
        <v>BASE</v>
      </c>
      <c r="N1746" s="6"/>
      <c r="O1746" s="8" t="str">
        <f>$O$8</f>
        <v>SUPPLEMENTAL</v>
      </c>
      <c r="P1746" s="6"/>
      <c r="Q1746" s="8" t="str">
        <f>$Q$8</f>
        <v>BUDGET</v>
      </c>
    </row>
    <row r="1747" spans="1:21" ht="11.85" customHeight="1" x14ac:dyDescent="0.2"/>
    <row r="1748" spans="1:21" ht="11.85" customHeight="1" x14ac:dyDescent="0.2">
      <c r="A1748" s="10" t="s">
        <v>280</v>
      </c>
    </row>
    <row r="1749" spans="1:21" ht="11.85" customHeight="1" x14ac:dyDescent="0.2">
      <c r="A1749" s="3" t="s">
        <v>887</v>
      </c>
      <c r="C1749" s="2">
        <v>56834.19</v>
      </c>
      <c r="E1749" s="2">
        <v>53649.24</v>
      </c>
      <c r="G1749" s="2">
        <v>49479.72</v>
      </c>
      <c r="I1749" s="2">
        <v>58992</v>
      </c>
      <c r="K1749" s="2">
        <v>58992</v>
      </c>
      <c r="L1749" s="9"/>
      <c r="M1749" s="2">
        <v>61490</v>
      </c>
      <c r="N1749" s="9"/>
      <c r="O1749" s="2">
        <v>0</v>
      </c>
      <c r="P1749" s="9"/>
      <c r="Q1749" s="2">
        <f t="shared" ref="Q1749:Q1757" si="62">M1749+O1749</f>
        <v>61490</v>
      </c>
      <c r="T1749" s="11"/>
    </row>
    <row r="1750" spans="1:21" ht="11.85" customHeight="1" x14ac:dyDescent="0.2">
      <c r="A1750" s="3" t="s">
        <v>888</v>
      </c>
      <c r="C1750" s="2">
        <v>955.04</v>
      </c>
      <c r="E1750" s="2">
        <v>434.8</v>
      </c>
      <c r="G1750" s="2">
        <v>1842.8</v>
      </c>
      <c r="I1750" s="2">
        <v>1000</v>
      </c>
      <c r="K1750" s="2">
        <v>1000</v>
      </c>
      <c r="L1750" s="9"/>
      <c r="M1750" s="2">
        <v>1000</v>
      </c>
      <c r="N1750" s="9"/>
      <c r="O1750" s="2">
        <v>0</v>
      </c>
      <c r="P1750" s="9"/>
      <c r="Q1750" s="2">
        <f t="shared" si="62"/>
        <v>1000</v>
      </c>
      <c r="T1750" s="11"/>
    </row>
    <row r="1751" spans="1:21" ht="11.85" customHeight="1" x14ac:dyDescent="0.2">
      <c r="A1751" s="3" t="s">
        <v>889</v>
      </c>
      <c r="C1751" s="2">
        <v>0</v>
      </c>
      <c r="E1751" s="2">
        <v>0</v>
      </c>
      <c r="G1751" s="2">
        <v>0</v>
      </c>
      <c r="I1751" s="2">
        <v>0</v>
      </c>
      <c r="K1751" s="2">
        <v>0</v>
      </c>
      <c r="L1751" s="9"/>
      <c r="M1751" s="2">
        <v>0</v>
      </c>
      <c r="N1751" s="9"/>
      <c r="O1751" s="2">
        <v>0</v>
      </c>
      <c r="P1751" s="9"/>
      <c r="Q1751" s="2">
        <f t="shared" si="62"/>
        <v>0</v>
      </c>
      <c r="T1751" s="11"/>
    </row>
    <row r="1752" spans="1:21" ht="11.85" customHeight="1" x14ac:dyDescent="0.2">
      <c r="A1752" s="3" t="s">
        <v>890</v>
      </c>
      <c r="C1752" s="2">
        <v>3470</v>
      </c>
      <c r="E1752" s="2">
        <v>2420</v>
      </c>
      <c r="G1752" s="2">
        <v>2500</v>
      </c>
      <c r="I1752" s="2">
        <v>2860</v>
      </c>
      <c r="K1752" s="2">
        <v>2860</v>
      </c>
      <c r="L1752" s="9"/>
      <c r="M1752" s="2">
        <v>3600</v>
      </c>
      <c r="N1752" s="9"/>
      <c r="O1752" s="2">
        <v>0</v>
      </c>
      <c r="P1752" s="9"/>
      <c r="Q1752" s="2">
        <f t="shared" si="62"/>
        <v>3600</v>
      </c>
      <c r="T1752" s="11"/>
    </row>
    <row r="1753" spans="1:21" ht="11.85" customHeight="1" x14ac:dyDescent="0.2">
      <c r="A1753" s="3" t="s">
        <v>891</v>
      </c>
      <c r="C1753" s="2">
        <v>21139.19</v>
      </c>
      <c r="E1753" s="2">
        <v>10938.49</v>
      </c>
      <c r="G1753" s="2">
        <v>9291.84</v>
      </c>
      <c r="I1753" s="2">
        <v>10141</v>
      </c>
      <c r="K1753" s="2">
        <v>10141</v>
      </c>
      <c r="L1753" s="9"/>
      <c r="M1753" s="2">
        <v>11040</v>
      </c>
      <c r="N1753" s="9"/>
      <c r="O1753" s="2">
        <v>0</v>
      </c>
      <c r="P1753" s="9"/>
      <c r="Q1753" s="2">
        <f t="shared" si="62"/>
        <v>11040</v>
      </c>
      <c r="T1753" s="11"/>
    </row>
    <row r="1754" spans="1:21" ht="11.85" customHeight="1" x14ac:dyDescent="0.2">
      <c r="A1754" s="3" t="s">
        <v>892</v>
      </c>
      <c r="C1754" s="2">
        <v>5891.44</v>
      </c>
      <c r="E1754" s="2">
        <v>3736.91</v>
      </c>
      <c r="G1754" s="2">
        <v>4062.34</v>
      </c>
      <c r="I1754" s="2">
        <v>3751</v>
      </c>
      <c r="K1754" s="2">
        <v>3751</v>
      </c>
      <c r="L1754" s="9"/>
      <c r="M1754" s="2">
        <v>3761</v>
      </c>
      <c r="N1754" s="9"/>
      <c r="O1754" s="2">
        <v>0</v>
      </c>
      <c r="P1754" s="9"/>
      <c r="Q1754" s="2">
        <f t="shared" si="62"/>
        <v>3761</v>
      </c>
      <c r="T1754" s="11"/>
    </row>
    <row r="1755" spans="1:21" ht="11.85" customHeight="1" x14ac:dyDescent="0.2">
      <c r="A1755" s="3" t="s">
        <v>893</v>
      </c>
      <c r="C1755" s="2">
        <v>2188.5500000000002</v>
      </c>
      <c r="E1755" s="2">
        <v>2116.65</v>
      </c>
      <c r="G1755" s="2">
        <v>1907.1</v>
      </c>
      <c r="I1755" s="2">
        <v>1606</v>
      </c>
      <c r="K1755" s="2">
        <v>1606</v>
      </c>
      <c r="L1755" s="9"/>
      <c r="M1755" s="2">
        <v>1333</v>
      </c>
      <c r="N1755" s="9"/>
      <c r="O1755" s="2">
        <v>0</v>
      </c>
      <c r="P1755" s="9"/>
      <c r="Q1755" s="2">
        <f t="shared" si="62"/>
        <v>1333</v>
      </c>
      <c r="T1755" s="11"/>
    </row>
    <row r="1756" spans="1:21" ht="11.85" customHeight="1" x14ac:dyDescent="0.2">
      <c r="A1756" s="3" t="s">
        <v>894</v>
      </c>
      <c r="C1756" s="2">
        <v>19.91</v>
      </c>
      <c r="E1756" s="2">
        <v>23.7</v>
      </c>
      <c r="G1756" s="2">
        <v>243.09</v>
      </c>
      <c r="I1756" s="2">
        <v>270</v>
      </c>
      <c r="K1756" s="2">
        <v>270</v>
      </c>
      <c r="L1756" s="9"/>
      <c r="M1756" s="2">
        <v>216</v>
      </c>
      <c r="N1756" s="9"/>
      <c r="O1756" s="2">
        <v>0</v>
      </c>
      <c r="P1756" s="9"/>
      <c r="Q1756" s="2">
        <f t="shared" si="62"/>
        <v>216</v>
      </c>
      <c r="T1756" s="11"/>
    </row>
    <row r="1757" spans="1:21" ht="11.85" customHeight="1" x14ac:dyDescent="0.2">
      <c r="A1757" s="3" t="s">
        <v>895</v>
      </c>
      <c r="C1757" s="12">
        <v>4862.0600000000004</v>
      </c>
      <c r="E1757" s="12">
        <v>4322.57</v>
      </c>
      <c r="G1757" s="12">
        <v>4117.4399999999996</v>
      </c>
      <c r="I1757" s="12">
        <v>4679</v>
      </c>
      <c r="K1757" s="12">
        <v>4679</v>
      </c>
      <c r="L1757" s="9"/>
      <c r="M1757" s="12">
        <v>4874</v>
      </c>
      <c r="N1757" s="9"/>
      <c r="O1757" s="12">
        <v>0</v>
      </c>
      <c r="P1757" s="9"/>
      <c r="Q1757" s="12">
        <f t="shared" si="62"/>
        <v>4874</v>
      </c>
      <c r="T1757" s="11"/>
    </row>
    <row r="1758" spans="1:21" ht="11.85" customHeight="1" x14ac:dyDescent="0.2">
      <c r="A1758" s="3" t="s">
        <v>291</v>
      </c>
      <c r="C1758" s="2">
        <f>SUM(C1749:C1757)</f>
        <v>95360.38</v>
      </c>
      <c r="E1758" s="2">
        <f>SUM(E1749:E1757)</f>
        <v>77642.359999999986</v>
      </c>
      <c r="G1758" s="2">
        <f>SUM(G1749:G1757)</f>
        <v>73444.33</v>
      </c>
      <c r="I1758" s="2">
        <f>SUM(I1749:I1757)</f>
        <v>83299</v>
      </c>
      <c r="K1758" s="2">
        <f>SUM(K1749:K1757)</f>
        <v>83299</v>
      </c>
      <c r="L1758" s="9"/>
      <c r="M1758" s="2">
        <f>SUM(M1749:M1757)</f>
        <v>87314</v>
      </c>
      <c r="N1758" s="9"/>
      <c r="O1758" s="2">
        <f>SUM(O1749:O1757)</f>
        <v>0</v>
      </c>
      <c r="P1758" s="9"/>
      <c r="Q1758" s="2">
        <f>SUM(Q1749:Q1757)</f>
        <v>87314</v>
      </c>
      <c r="R1758" s="59"/>
      <c r="T1758" s="14"/>
      <c r="U1758" s="9"/>
    </row>
    <row r="1759" spans="1:21" ht="11.85" customHeight="1" x14ac:dyDescent="0.2">
      <c r="L1759" s="9"/>
      <c r="N1759" s="9"/>
      <c r="P1759" s="9"/>
    </row>
    <row r="1760" spans="1:21" ht="11.85" customHeight="1" x14ac:dyDescent="0.2">
      <c r="A1760" s="10" t="s">
        <v>292</v>
      </c>
      <c r="L1760" s="9"/>
      <c r="N1760" s="9"/>
      <c r="P1760" s="9"/>
    </row>
    <row r="1761" spans="1:20" ht="11.85" customHeight="1" x14ac:dyDescent="0.2">
      <c r="A1761" s="3" t="s">
        <v>896</v>
      </c>
      <c r="C1761" s="2">
        <v>0</v>
      </c>
      <c r="E1761" s="2">
        <v>0</v>
      </c>
      <c r="G1761" s="2">
        <v>0</v>
      </c>
      <c r="I1761" s="2">
        <v>0</v>
      </c>
      <c r="K1761" s="2">
        <v>0</v>
      </c>
      <c r="L1761" s="9"/>
      <c r="M1761" s="2">
        <v>0</v>
      </c>
      <c r="N1761" s="9"/>
      <c r="O1761" s="2">
        <v>0</v>
      </c>
      <c r="P1761" s="9"/>
      <c r="Q1761" s="2">
        <f t="shared" ref="Q1761:Q1772" si="63">M1761+O1761</f>
        <v>0</v>
      </c>
      <c r="T1761" s="11"/>
    </row>
    <row r="1762" spans="1:20" ht="11.85" customHeight="1" x14ac:dyDescent="0.2">
      <c r="A1762" s="3" t="s">
        <v>897</v>
      </c>
      <c r="C1762" s="2">
        <v>1911.21</v>
      </c>
      <c r="E1762" s="2">
        <v>3118.96</v>
      </c>
      <c r="G1762" s="2">
        <v>6543.96</v>
      </c>
      <c r="I1762" s="2">
        <v>7000</v>
      </c>
      <c r="K1762" s="2">
        <v>7000</v>
      </c>
      <c r="L1762" s="9"/>
      <c r="M1762" s="2">
        <v>7000</v>
      </c>
      <c r="N1762" s="9"/>
      <c r="O1762" s="2">
        <v>0</v>
      </c>
      <c r="P1762" s="9"/>
      <c r="Q1762" s="2">
        <f t="shared" si="63"/>
        <v>7000</v>
      </c>
      <c r="T1762" s="11"/>
    </row>
    <row r="1763" spans="1:20" ht="11.85" customHeight="1" x14ac:dyDescent="0.2">
      <c r="A1763" s="3" t="s">
        <v>898</v>
      </c>
      <c r="C1763" s="2">
        <v>0</v>
      </c>
      <c r="E1763" s="2">
        <v>0</v>
      </c>
      <c r="G1763" s="2">
        <v>0</v>
      </c>
      <c r="I1763" s="2">
        <v>0</v>
      </c>
      <c r="K1763" s="2">
        <v>0</v>
      </c>
      <c r="L1763" s="9"/>
      <c r="M1763" s="2">
        <v>0</v>
      </c>
      <c r="N1763" s="9"/>
      <c r="O1763" s="2">
        <v>0</v>
      </c>
      <c r="P1763" s="9"/>
      <c r="Q1763" s="2">
        <f t="shared" si="63"/>
        <v>0</v>
      </c>
      <c r="T1763" s="11"/>
    </row>
    <row r="1764" spans="1:20" ht="11.85" customHeight="1" x14ac:dyDescent="0.2">
      <c r="A1764" s="3" t="s">
        <v>899</v>
      </c>
      <c r="C1764" s="2">
        <v>0</v>
      </c>
      <c r="E1764" s="2">
        <v>0</v>
      </c>
      <c r="G1764" s="2">
        <v>0</v>
      </c>
      <c r="I1764" s="2">
        <v>0</v>
      </c>
      <c r="K1764" s="2">
        <v>0</v>
      </c>
      <c r="L1764" s="9"/>
      <c r="M1764" s="2">
        <v>0</v>
      </c>
      <c r="N1764" s="9"/>
      <c r="O1764" s="2">
        <v>0</v>
      </c>
      <c r="P1764" s="9"/>
      <c r="Q1764" s="2">
        <f t="shared" si="63"/>
        <v>0</v>
      </c>
      <c r="T1764" s="11"/>
    </row>
    <row r="1765" spans="1:20" ht="11.85" hidden="1" customHeight="1" x14ac:dyDescent="0.2">
      <c r="A1765" s="3" t="s">
        <v>900</v>
      </c>
      <c r="C1765" s="2">
        <v>0</v>
      </c>
      <c r="E1765" s="2">
        <v>0</v>
      </c>
      <c r="G1765" s="2">
        <v>0</v>
      </c>
      <c r="I1765" s="2">
        <v>0</v>
      </c>
      <c r="K1765" s="2">
        <v>0</v>
      </c>
      <c r="L1765" s="9"/>
      <c r="M1765" s="2">
        <v>0</v>
      </c>
      <c r="N1765" s="9"/>
      <c r="O1765" s="2">
        <v>0</v>
      </c>
      <c r="P1765" s="9"/>
      <c r="Q1765" s="2">
        <f t="shared" si="63"/>
        <v>0</v>
      </c>
      <c r="T1765" s="11"/>
    </row>
    <row r="1766" spans="1:20" ht="11.85" customHeight="1" x14ac:dyDescent="0.2">
      <c r="A1766" s="3" t="s">
        <v>901</v>
      </c>
      <c r="C1766" s="2">
        <v>3799.61</v>
      </c>
      <c r="E1766" s="2">
        <v>1571</v>
      </c>
      <c r="G1766" s="2">
        <v>1020</v>
      </c>
      <c r="I1766" s="2">
        <v>1400</v>
      </c>
      <c r="K1766" s="2">
        <v>1400</v>
      </c>
      <c r="L1766" s="9"/>
      <c r="M1766" s="2">
        <v>1400</v>
      </c>
      <c r="N1766" s="9"/>
      <c r="O1766" s="2">
        <v>0</v>
      </c>
      <c r="P1766" s="9"/>
      <c r="Q1766" s="2">
        <f t="shared" si="63"/>
        <v>1400</v>
      </c>
      <c r="T1766" s="11"/>
    </row>
    <row r="1767" spans="1:20" ht="11.85" customHeight="1" x14ac:dyDescent="0.2">
      <c r="A1767" s="3" t="s">
        <v>902</v>
      </c>
      <c r="C1767" s="2">
        <v>0</v>
      </c>
      <c r="E1767" s="2">
        <v>0</v>
      </c>
      <c r="G1767" s="2">
        <v>0</v>
      </c>
      <c r="I1767" s="2">
        <v>0</v>
      </c>
      <c r="K1767" s="2">
        <v>0</v>
      </c>
      <c r="L1767" s="9"/>
      <c r="M1767" s="2">
        <v>0</v>
      </c>
      <c r="N1767" s="9"/>
      <c r="O1767" s="2">
        <v>0</v>
      </c>
      <c r="P1767" s="9"/>
      <c r="Q1767" s="2">
        <f t="shared" si="63"/>
        <v>0</v>
      </c>
      <c r="T1767" s="11"/>
    </row>
    <row r="1768" spans="1:20" ht="11.85" customHeight="1" x14ac:dyDescent="0.2">
      <c r="A1768" s="3" t="s">
        <v>903</v>
      </c>
      <c r="C1768" s="2">
        <v>0</v>
      </c>
      <c r="E1768" s="2">
        <v>0</v>
      </c>
      <c r="G1768" s="2">
        <v>0</v>
      </c>
      <c r="I1768" s="2">
        <v>0</v>
      </c>
      <c r="K1768" s="2">
        <v>0</v>
      </c>
      <c r="L1768" s="9"/>
      <c r="M1768" s="2">
        <v>0</v>
      </c>
      <c r="N1768" s="9"/>
      <c r="O1768" s="2">
        <v>0</v>
      </c>
      <c r="P1768" s="9"/>
      <c r="Q1768" s="2">
        <f t="shared" si="63"/>
        <v>0</v>
      </c>
      <c r="T1768" s="11"/>
    </row>
    <row r="1769" spans="1:20" ht="11.85" customHeight="1" x14ac:dyDescent="0.2">
      <c r="A1769" s="3" t="s">
        <v>904</v>
      </c>
      <c r="C1769" s="2">
        <v>0</v>
      </c>
      <c r="E1769" s="2">
        <v>0</v>
      </c>
      <c r="G1769" s="2">
        <v>0</v>
      </c>
      <c r="I1769" s="2">
        <v>0</v>
      </c>
      <c r="K1769" s="2">
        <v>0</v>
      </c>
      <c r="L1769" s="9"/>
      <c r="M1769" s="2">
        <v>0</v>
      </c>
      <c r="N1769" s="9"/>
      <c r="O1769" s="2">
        <v>0</v>
      </c>
      <c r="P1769" s="9"/>
      <c r="Q1769" s="2">
        <f t="shared" si="63"/>
        <v>0</v>
      </c>
      <c r="T1769" s="11"/>
    </row>
    <row r="1770" spans="1:20" ht="11.85" customHeight="1" x14ac:dyDescent="0.2">
      <c r="A1770" s="3" t="s">
        <v>905</v>
      </c>
      <c r="C1770" s="2">
        <v>1493.92</v>
      </c>
      <c r="E1770" s="2">
        <v>5435.7</v>
      </c>
      <c r="G1770" s="2">
        <v>3195.51</v>
      </c>
      <c r="I1770" s="2">
        <v>4500</v>
      </c>
      <c r="K1770" s="2">
        <v>4500</v>
      </c>
      <c r="L1770" s="9"/>
      <c r="M1770" s="2">
        <v>4500</v>
      </c>
      <c r="N1770" s="9"/>
      <c r="O1770" s="2">
        <v>0</v>
      </c>
      <c r="P1770" s="9"/>
      <c r="Q1770" s="2">
        <f t="shared" si="63"/>
        <v>4500</v>
      </c>
      <c r="T1770" s="11"/>
    </row>
    <row r="1771" spans="1:20" ht="11.85" customHeight="1" x14ac:dyDescent="0.2">
      <c r="A1771" s="3" t="s">
        <v>906</v>
      </c>
      <c r="C1771" s="2">
        <v>0</v>
      </c>
      <c r="E1771" s="2">
        <v>0</v>
      </c>
      <c r="G1771" s="2">
        <v>380</v>
      </c>
      <c r="I1771" s="2">
        <v>600</v>
      </c>
      <c r="K1771" s="2">
        <v>600</v>
      </c>
      <c r="L1771" s="9"/>
      <c r="M1771" s="2">
        <v>600</v>
      </c>
      <c r="N1771" s="9"/>
      <c r="O1771" s="2">
        <v>0</v>
      </c>
      <c r="P1771" s="9"/>
      <c r="Q1771" s="2">
        <f t="shared" si="63"/>
        <v>600</v>
      </c>
      <c r="T1771" s="11"/>
    </row>
    <row r="1772" spans="1:20" ht="11.85" customHeight="1" x14ac:dyDescent="0.2">
      <c r="A1772" s="3" t="s">
        <v>907</v>
      </c>
      <c r="C1772" s="12">
        <v>0</v>
      </c>
      <c r="E1772" s="12">
        <v>0</v>
      </c>
      <c r="G1772" s="12">
        <v>0</v>
      </c>
      <c r="I1772" s="12">
        <v>500</v>
      </c>
      <c r="K1772" s="12">
        <v>500</v>
      </c>
      <c r="L1772" s="9"/>
      <c r="M1772" s="12">
        <v>500</v>
      </c>
      <c r="N1772" s="9"/>
      <c r="O1772" s="12">
        <v>0</v>
      </c>
      <c r="P1772" s="9"/>
      <c r="Q1772" s="12">
        <f t="shared" si="63"/>
        <v>500</v>
      </c>
      <c r="T1772" s="11"/>
    </row>
    <row r="1773" spans="1:20" ht="11.85" customHeight="1" x14ac:dyDescent="0.2">
      <c r="A1773" s="3" t="s">
        <v>310</v>
      </c>
      <c r="C1773" s="2">
        <f>SUM(C1761:C1772)</f>
        <v>7204.74</v>
      </c>
      <c r="E1773" s="2">
        <f>SUM(E1761:E1772)</f>
        <v>10125.66</v>
      </c>
      <c r="G1773" s="2">
        <f>SUM(G1761:G1772)</f>
        <v>11139.470000000001</v>
      </c>
      <c r="I1773" s="2">
        <f>SUM(I1761:I1772)</f>
        <v>14000</v>
      </c>
      <c r="K1773" s="2">
        <f>SUM(K1761:K1772)</f>
        <v>14000</v>
      </c>
      <c r="L1773" s="9"/>
      <c r="M1773" s="2">
        <f>SUM(M1761:M1772)</f>
        <v>14000</v>
      </c>
      <c r="N1773" s="9"/>
      <c r="O1773" s="2">
        <f>SUM(O1761:O1772)</f>
        <v>0</v>
      </c>
      <c r="P1773" s="9"/>
      <c r="Q1773" s="2">
        <f>SUM(Q1761:Q1772)</f>
        <v>14000</v>
      </c>
      <c r="T1773" s="14"/>
    </row>
    <row r="1774" spans="1:20" ht="11.85" customHeight="1" x14ac:dyDescent="0.2">
      <c r="L1774" s="9"/>
      <c r="N1774" s="9"/>
      <c r="P1774" s="9"/>
    </row>
    <row r="1775" spans="1:20" ht="11.85" customHeight="1" x14ac:dyDescent="0.2">
      <c r="A1775" s="10" t="s">
        <v>311</v>
      </c>
      <c r="L1775" s="9"/>
      <c r="N1775" s="9"/>
      <c r="P1775" s="9"/>
    </row>
    <row r="1776" spans="1:20" ht="11.85" customHeight="1" x14ac:dyDescent="0.2">
      <c r="A1776" s="3" t="s">
        <v>908</v>
      </c>
      <c r="C1776" s="2">
        <v>378.31</v>
      </c>
      <c r="E1776" s="2">
        <v>361.7</v>
      </c>
      <c r="G1776" s="2">
        <v>179.44</v>
      </c>
      <c r="I1776" s="2">
        <v>200</v>
      </c>
      <c r="K1776" s="2">
        <v>200</v>
      </c>
      <c r="L1776" s="9"/>
      <c r="M1776" s="2">
        <v>200</v>
      </c>
      <c r="N1776" s="9"/>
      <c r="O1776" s="2">
        <v>0</v>
      </c>
      <c r="P1776" s="9"/>
      <c r="Q1776" s="2">
        <f t="shared" ref="Q1776:Q1790" si="64">M1776+O1776</f>
        <v>200</v>
      </c>
      <c r="T1776" s="11"/>
    </row>
    <row r="1777" spans="1:20" ht="11.85" customHeight="1" x14ac:dyDescent="0.2">
      <c r="A1777" s="3" t="s">
        <v>909</v>
      </c>
      <c r="C1777" s="2">
        <v>400</v>
      </c>
      <c r="E1777" s="2">
        <v>820.21</v>
      </c>
      <c r="G1777" s="2">
        <v>583.04999999999995</v>
      </c>
      <c r="I1777" s="2">
        <v>800</v>
      </c>
      <c r="K1777" s="2">
        <v>800</v>
      </c>
      <c r="L1777" s="9"/>
      <c r="M1777" s="2">
        <v>1000</v>
      </c>
      <c r="N1777" s="9"/>
      <c r="O1777" s="2">
        <v>0</v>
      </c>
      <c r="P1777" s="9"/>
      <c r="Q1777" s="2">
        <f t="shared" si="64"/>
        <v>1000</v>
      </c>
      <c r="T1777" s="11"/>
    </row>
    <row r="1778" spans="1:20" ht="11.85" customHeight="1" x14ac:dyDescent="0.2">
      <c r="A1778" s="3" t="s">
        <v>910</v>
      </c>
      <c r="C1778" s="2">
        <v>5893.68</v>
      </c>
      <c r="E1778" s="2">
        <v>5854.01</v>
      </c>
      <c r="G1778" s="2">
        <v>6402.95</v>
      </c>
      <c r="I1778" s="2">
        <v>7500</v>
      </c>
      <c r="K1778" s="2">
        <v>7500</v>
      </c>
      <c r="L1778" s="9"/>
      <c r="M1778" s="2">
        <v>8000</v>
      </c>
      <c r="N1778" s="9"/>
      <c r="O1778" s="2">
        <v>0</v>
      </c>
      <c r="P1778" s="9"/>
      <c r="Q1778" s="2">
        <f t="shared" si="64"/>
        <v>8000</v>
      </c>
      <c r="T1778" s="11"/>
    </row>
    <row r="1779" spans="1:20" ht="11.85" customHeight="1" x14ac:dyDescent="0.2">
      <c r="A1779" s="3" t="s">
        <v>911</v>
      </c>
      <c r="C1779" s="2">
        <v>5616.08</v>
      </c>
      <c r="E1779" s="2">
        <v>4160.41</v>
      </c>
      <c r="G1779" s="2">
        <v>3552.83</v>
      </c>
      <c r="I1779" s="2">
        <v>4800</v>
      </c>
      <c r="K1779" s="2">
        <v>4800</v>
      </c>
      <c r="L1779" s="9"/>
      <c r="M1779" s="2">
        <v>4800</v>
      </c>
      <c r="N1779" s="9"/>
      <c r="O1779" s="2">
        <v>0</v>
      </c>
      <c r="P1779" s="9"/>
      <c r="Q1779" s="2">
        <f t="shared" si="64"/>
        <v>4800</v>
      </c>
      <c r="T1779" s="11"/>
    </row>
    <row r="1780" spans="1:20" ht="11.85" customHeight="1" x14ac:dyDescent="0.2">
      <c r="A1780" s="3" t="s">
        <v>912</v>
      </c>
      <c r="C1780" s="2">
        <v>2421.44</v>
      </c>
      <c r="E1780" s="2">
        <v>988.91</v>
      </c>
      <c r="G1780" s="2">
        <v>719.78</v>
      </c>
      <c r="I1780" s="2">
        <v>2000</v>
      </c>
      <c r="K1780" s="2">
        <v>2000</v>
      </c>
      <c r="L1780" s="9"/>
      <c r="M1780" s="2">
        <v>2000</v>
      </c>
      <c r="N1780" s="9"/>
      <c r="O1780" s="2">
        <v>0</v>
      </c>
      <c r="P1780" s="9"/>
      <c r="Q1780" s="2">
        <f t="shared" si="64"/>
        <v>2000</v>
      </c>
      <c r="T1780" s="11"/>
    </row>
    <row r="1781" spans="1:20" ht="11.85" customHeight="1" x14ac:dyDescent="0.2">
      <c r="A1781" s="3" t="s">
        <v>913</v>
      </c>
      <c r="C1781" s="2">
        <v>0</v>
      </c>
      <c r="E1781" s="2">
        <v>0</v>
      </c>
      <c r="G1781" s="2">
        <v>0</v>
      </c>
      <c r="I1781" s="2">
        <v>200</v>
      </c>
      <c r="K1781" s="2">
        <v>200</v>
      </c>
      <c r="L1781" s="9"/>
      <c r="M1781" s="2">
        <v>0</v>
      </c>
      <c r="N1781" s="9"/>
      <c r="O1781" s="2">
        <v>0</v>
      </c>
      <c r="P1781" s="9"/>
      <c r="Q1781" s="2">
        <f t="shared" si="64"/>
        <v>0</v>
      </c>
      <c r="T1781" s="11"/>
    </row>
    <row r="1782" spans="1:20" ht="11.85" customHeight="1" x14ac:dyDescent="0.2">
      <c r="A1782" s="3" t="s">
        <v>914</v>
      </c>
      <c r="C1782" s="2">
        <v>239.82</v>
      </c>
      <c r="E1782" s="2">
        <v>0</v>
      </c>
      <c r="G1782" s="2">
        <v>1230.6099999999999</v>
      </c>
      <c r="I1782" s="2">
        <v>500</v>
      </c>
      <c r="K1782" s="2">
        <v>500</v>
      </c>
      <c r="L1782" s="9"/>
      <c r="M1782" s="2">
        <v>500</v>
      </c>
      <c r="N1782" s="9"/>
      <c r="O1782" s="2">
        <v>0</v>
      </c>
      <c r="P1782" s="9"/>
      <c r="Q1782" s="2">
        <f t="shared" si="64"/>
        <v>500</v>
      </c>
      <c r="T1782" s="11"/>
    </row>
    <row r="1783" spans="1:20" ht="11.85" customHeight="1" x14ac:dyDescent="0.2">
      <c r="A1783" s="3" t="s">
        <v>915</v>
      </c>
      <c r="C1783" s="2">
        <v>0</v>
      </c>
      <c r="E1783" s="2">
        <v>106.99</v>
      </c>
      <c r="G1783" s="2">
        <v>599.98</v>
      </c>
      <c r="I1783" s="2">
        <v>1000</v>
      </c>
      <c r="K1783" s="2">
        <v>1000</v>
      </c>
      <c r="L1783" s="9"/>
      <c r="M1783" s="2">
        <v>500</v>
      </c>
      <c r="N1783" s="9"/>
      <c r="O1783" s="2">
        <v>0</v>
      </c>
      <c r="P1783" s="9"/>
      <c r="Q1783" s="2">
        <f t="shared" si="64"/>
        <v>500</v>
      </c>
      <c r="T1783" s="11"/>
    </row>
    <row r="1784" spans="1:20" ht="11.85" customHeight="1" x14ac:dyDescent="0.2">
      <c r="A1784" s="3" t="s">
        <v>916</v>
      </c>
      <c r="C1784" s="2">
        <v>0</v>
      </c>
      <c r="E1784" s="2">
        <v>0</v>
      </c>
      <c r="G1784" s="2">
        <v>0</v>
      </c>
      <c r="I1784" s="2">
        <v>0</v>
      </c>
      <c r="K1784" s="2">
        <v>0</v>
      </c>
      <c r="L1784" s="9"/>
      <c r="M1784" s="2">
        <v>0</v>
      </c>
      <c r="N1784" s="9"/>
      <c r="O1784" s="2">
        <v>0</v>
      </c>
      <c r="P1784" s="9"/>
      <c r="Q1784" s="2">
        <f t="shared" si="64"/>
        <v>0</v>
      </c>
      <c r="T1784" s="11"/>
    </row>
    <row r="1785" spans="1:20" ht="11.85" customHeight="1" x14ac:dyDescent="0.2">
      <c r="A1785" s="3" t="s">
        <v>917</v>
      </c>
      <c r="C1785" s="2">
        <v>1375.77</v>
      </c>
      <c r="E1785" s="2">
        <v>1618.7</v>
      </c>
      <c r="G1785" s="2">
        <v>491.89</v>
      </c>
      <c r="I1785" s="2">
        <v>1000</v>
      </c>
      <c r="K1785" s="2">
        <v>1000</v>
      </c>
      <c r="L1785" s="9"/>
      <c r="M1785" s="2">
        <v>1000</v>
      </c>
      <c r="N1785" s="9"/>
      <c r="O1785" s="2">
        <v>0</v>
      </c>
      <c r="P1785" s="9"/>
      <c r="Q1785" s="2">
        <f t="shared" si="64"/>
        <v>1000</v>
      </c>
      <c r="T1785" s="11"/>
    </row>
    <row r="1786" spans="1:20" ht="11.85" customHeight="1" x14ac:dyDescent="0.2">
      <c r="A1786" s="3" t="s">
        <v>918</v>
      </c>
      <c r="C1786" s="2">
        <v>0</v>
      </c>
      <c r="E1786" s="2">
        <v>0</v>
      </c>
      <c r="G1786" s="2">
        <v>0</v>
      </c>
      <c r="I1786" s="2">
        <v>200</v>
      </c>
      <c r="K1786" s="2">
        <v>200</v>
      </c>
      <c r="L1786" s="9"/>
      <c r="M1786" s="2">
        <v>200</v>
      </c>
      <c r="N1786" s="9"/>
      <c r="O1786" s="2">
        <v>0</v>
      </c>
      <c r="P1786" s="9"/>
      <c r="Q1786" s="2">
        <f t="shared" si="64"/>
        <v>200</v>
      </c>
      <c r="T1786" s="11"/>
    </row>
    <row r="1787" spans="1:20" ht="11.85" customHeight="1" x14ac:dyDescent="0.2">
      <c r="A1787" s="3" t="s">
        <v>919</v>
      </c>
      <c r="C1787" s="2">
        <v>-50</v>
      </c>
      <c r="E1787" s="2">
        <v>0</v>
      </c>
      <c r="G1787" s="2">
        <v>0</v>
      </c>
      <c r="I1787" s="2">
        <v>0</v>
      </c>
      <c r="K1787" s="2">
        <v>0</v>
      </c>
      <c r="L1787" s="9"/>
      <c r="M1787" s="2">
        <v>0</v>
      </c>
      <c r="N1787" s="9"/>
      <c r="O1787" s="2">
        <v>0</v>
      </c>
      <c r="P1787" s="9"/>
      <c r="Q1787" s="2">
        <f t="shared" si="64"/>
        <v>0</v>
      </c>
      <c r="T1787" s="11"/>
    </row>
    <row r="1788" spans="1:20" ht="11.85" customHeight="1" x14ac:dyDescent="0.2">
      <c r="A1788" s="3" t="s">
        <v>920</v>
      </c>
      <c r="C1788" s="2">
        <v>0</v>
      </c>
      <c r="E1788" s="2">
        <v>0</v>
      </c>
      <c r="G1788" s="2">
        <v>0</v>
      </c>
      <c r="I1788" s="2">
        <v>0</v>
      </c>
      <c r="K1788" s="2">
        <v>0</v>
      </c>
      <c r="L1788" s="9"/>
      <c r="M1788" s="2">
        <v>0</v>
      </c>
      <c r="N1788" s="9"/>
      <c r="O1788" s="2">
        <v>0</v>
      </c>
      <c r="P1788" s="9"/>
      <c r="Q1788" s="2">
        <f t="shared" si="64"/>
        <v>0</v>
      </c>
      <c r="T1788" s="11"/>
    </row>
    <row r="1789" spans="1:20" ht="11.85" customHeight="1" x14ac:dyDescent="0.2">
      <c r="A1789" s="3" t="s">
        <v>921</v>
      </c>
      <c r="C1789" s="2">
        <v>399.9</v>
      </c>
      <c r="E1789" s="2">
        <v>254</v>
      </c>
      <c r="G1789" s="2">
        <v>462.45</v>
      </c>
      <c r="I1789" s="2">
        <v>1000</v>
      </c>
      <c r="K1789" s="2">
        <v>1000</v>
      </c>
      <c r="L1789" s="9"/>
      <c r="M1789" s="2">
        <v>500</v>
      </c>
      <c r="N1789" s="9"/>
      <c r="O1789" s="2">
        <v>0</v>
      </c>
      <c r="P1789" s="9"/>
      <c r="Q1789" s="2">
        <f>M1789+O1789</f>
        <v>500</v>
      </c>
      <c r="T1789" s="11"/>
    </row>
    <row r="1790" spans="1:20" ht="11.85" customHeight="1" x14ac:dyDescent="0.2">
      <c r="A1790" s="3" t="s">
        <v>922</v>
      </c>
      <c r="C1790" s="12">
        <v>0</v>
      </c>
      <c r="E1790" s="12">
        <v>0</v>
      </c>
      <c r="G1790" s="12">
        <v>0</v>
      </c>
      <c r="I1790" s="12">
        <v>0</v>
      </c>
      <c r="K1790" s="12">
        <v>0</v>
      </c>
      <c r="L1790" s="9"/>
      <c r="M1790" s="12">
        <v>0</v>
      </c>
      <c r="N1790" s="9"/>
      <c r="O1790" s="12">
        <v>0</v>
      </c>
      <c r="P1790" s="9"/>
      <c r="Q1790" s="12">
        <f t="shared" si="64"/>
        <v>0</v>
      </c>
      <c r="T1790" s="11"/>
    </row>
    <row r="1791" spans="1:20" ht="11.85" customHeight="1" x14ac:dyDescent="0.2">
      <c r="A1791" s="3" t="s">
        <v>334</v>
      </c>
      <c r="C1791" s="2">
        <f>SUM(C1776:C1790)</f>
        <v>16675</v>
      </c>
      <c r="E1791" s="2">
        <f>SUM(E1776:E1790)</f>
        <v>14164.93</v>
      </c>
      <c r="G1791" s="2">
        <f>SUM(G1776:G1790)</f>
        <v>14222.980000000001</v>
      </c>
      <c r="I1791" s="2">
        <f>SUM(I1776:I1790)</f>
        <v>19200</v>
      </c>
      <c r="K1791" s="2">
        <f>SUM(K1776:K1790)</f>
        <v>19200</v>
      </c>
      <c r="L1791" s="9"/>
      <c r="M1791" s="2">
        <f>SUM(M1776:M1790)</f>
        <v>18700</v>
      </c>
      <c r="N1791" s="9"/>
      <c r="O1791" s="2">
        <f>SUM(O1776:O1790)</f>
        <v>0</v>
      </c>
      <c r="P1791" s="9"/>
      <c r="Q1791" s="2">
        <f>SUM(Q1776:Q1790)</f>
        <v>18700</v>
      </c>
      <c r="R1791" s="54"/>
      <c r="T1791" s="14"/>
    </row>
    <row r="1792" spans="1:20" ht="11.85" customHeight="1" x14ac:dyDescent="0.2"/>
    <row r="1793" spans="1:20" ht="11.85" customHeight="1" x14ac:dyDescent="0.2">
      <c r="A1793" s="3" t="s">
        <v>923</v>
      </c>
      <c r="C1793" s="2">
        <v>9664.17</v>
      </c>
      <c r="E1793" s="2">
        <v>0</v>
      </c>
      <c r="G1793" s="2">
        <v>0</v>
      </c>
      <c r="I1793" s="2">
        <v>0</v>
      </c>
      <c r="K1793" s="2">
        <v>0</v>
      </c>
      <c r="L1793" s="9"/>
      <c r="M1793" s="2">
        <v>0</v>
      </c>
      <c r="N1793" s="9"/>
      <c r="O1793" s="2">
        <v>300000</v>
      </c>
      <c r="P1793" s="9"/>
      <c r="Q1793" s="2">
        <f>M1793+O1793</f>
        <v>300000</v>
      </c>
      <c r="T1793" s="11"/>
    </row>
    <row r="1794" spans="1:20" ht="11.85" customHeight="1" x14ac:dyDescent="0.2">
      <c r="A1794" s="3" t="s">
        <v>924</v>
      </c>
      <c r="C1794" s="12">
        <v>0</v>
      </c>
      <c r="E1794" s="12">
        <v>0</v>
      </c>
      <c r="G1794" s="12">
        <v>0</v>
      </c>
      <c r="I1794" s="12">
        <v>0</v>
      </c>
      <c r="K1794" s="12">
        <v>0</v>
      </c>
      <c r="L1794" s="9"/>
      <c r="M1794" s="12">
        <v>0</v>
      </c>
      <c r="N1794" s="9"/>
      <c r="O1794" s="12">
        <v>0</v>
      </c>
      <c r="P1794" s="9"/>
      <c r="Q1794" s="12">
        <v>0</v>
      </c>
      <c r="T1794" s="11"/>
    </row>
    <row r="1795" spans="1:20" ht="11.85" customHeight="1" x14ac:dyDescent="0.2">
      <c r="A1795" s="3" t="s">
        <v>337</v>
      </c>
      <c r="C1795" s="2">
        <f>SUM(C1793:C1794)</f>
        <v>9664.17</v>
      </c>
      <c r="E1795" s="2">
        <f>SUM(E1793:E1794)</f>
        <v>0</v>
      </c>
      <c r="G1795" s="2">
        <f>SUM(G1793:G1794)</f>
        <v>0</v>
      </c>
      <c r="I1795" s="2">
        <f>SUM(I1793)</f>
        <v>0</v>
      </c>
      <c r="K1795" s="2">
        <f>SUM(K1793:K1794)</f>
        <v>0</v>
      </c>
      <c r="L1795" s="9"/>
      <c r="M1795" s="2">
        <f>SUM(M1793:M1794)</f>
        <v>0</v>
      </c>
      <c r="N1795" s="9"/>
      <c r="O1795" s="2">
        <f>SUM(O1793:O1794)</f>
        <v>300000</v>
      </c>
      <c r="P1795" s="9"/>
      <c r="Q1795" s="2">
        <f>SUM(Q1793:Q1794)</f>
        <v>300000</v>
      </c>
    </row>
    <row r="1796" spans="1:20" ht="11.85" customHeight="1" x14ac:dyDescent="0.2">
      <c r="L1796" s="9"/>
      <c r="N1796" s="9"/>
      <c r="P1796" s="9"/>
    </row>
    <row r="1797" spans="1:20" ht="11.85" customHeight="1" x14ac:dyDescent="0.2">
      <c r="A1797" s="3" t="s">
        <v>925</v>
      </c>
      <c r="C1797" s="2">
        <f>C1758+C1773+C1791+C1795</f>
        <v>128904.29000000001</v>
      </c>
      <c r="E1797" s="2">
        <f>E1758+E1773+E1791+E1795</f>
        <v>101932.94999999998</v>
      </c>
      <c r="G1797" s="2">
        <f>G1758+G1773+G1791+G1795</f>
        <v>98806.78</v>
      </c>
      <c r="I1797" s="2">
        <f>I1758+I1773+I1791+I1795</f>
        <v>116499</v>
      </c>
      <c r="K1797" s="2">
        <f>K1758+K1773+K1791+K1795</f>
        <v>116499</v>
      </c>
      <c r="L1797" s="9"/>
      <c r="M1797" s="2">
        <f>M1758+M1773+M1791+M1795</f>
        <v>120014</v>
      </c>
      <c r="N1797" s="9"/>
      <c r="O1797" s="2">
        <f>O1758+O1773+O1791+O1795</f>
        <v>300000</v>
      </c>
      <c r="P1797" s="9"/>
      <c r="Q1797" s="2">
        <f>Q1758+Q1773+Q1791+Q1795</f>
        <v>420014</v>
      </c>
      <c r="R1797" s="54"/>
      <c r="T1797" s="11"/>
    </row>
    <row r="1798" spans="1:20" ht="11.85" customHeight="1" x14ac:dyDescent="0.2">
      <c r="L1798" s="9"/>
      <c r="N1798" s="9"/>
      <c r="P1798" s="9"/>
    </row>
    <row r="1799" spans="1:20" ht="11.85" customHeight="1" x14ac:dyDescent="0.2">
      <c r="L1799" s="9"/>
      <c r="N1799" s="9"/>
      <c r="P1799" s="9"/>
    </row>
    <row r="1800" spans="1:20" ht="11.85" customHeight="1" x14ac:dyDescent="0.2">
      <c r="L1800" s="9"/>
      <c r="N1800" s="9"/>
      <c r="P1800" s="9"/>
    </row>
    <row r="1801" spans="1:20" ht="11.85" customHeight="1" x14ac:dyDescent="0.2">
      <c r="L1801" s="9"/>
      <c r="N1801" s="9"/>
      <c r="P1801" s="9"/>
    </row>
    <row r="1802" spans="1:20" ht="11.85" customHeight="1" x14ac:dyDescent="0.2">
      <c r="L1802" s="9"/>
      <c r="N1802" s="9"/>
      <c r="P1802" s="9"/>
    </row>
    <row r="1803" spans="1:20" ht="11.85" customHeight="1" x14ac:dyDescent="0.2">
      <c r="L1803" s="9"/>
      <c r="N1803" s="9"/>
      <c r="P1803" s="9"/>
    </row>
    <row r="1804" spans="1:20" ht="11.85" customHeight="1" x14ac:dyDescent="0.2">
      <c r="L1804" s="9"/>
      <c r="N1804" s="9"/>
      <c r="P1804" s="9"/>
    </row>
    <row r="1805" spans="1:20" ht="11.85" customHeight="1" x14ac:dyDescent="0.2">
      <c r="L1805" s="9"/>
      <c r="N1805" s="9"/>
      <c r="P1805" s="9"/>
    </row>
    <row r="1806" spans="1:20" ht="11.85" customHeight="1" x14ac:dyDescent="0.2">
      <c r="A1806" s="1"/>
      <c r="B1806" s="1"/>
      <c r="E1806" s="2" t="str">
        <f>$E$1</f>
        <v>CITY OF BRADY</v>
      </c>
    </row>
    <row r="1807" spans="1:20" ht="11.85" customHeight="1" x14ac:dyDescent="0.2">
      <c r="E1807" s="2" t="str">
        <f>$E$2</f>
        <v>BUDGET  REPORT</v>
      </c>
    </row>
    <row r="1808" spans="1:20" ht="11.85" customHeight="1" x14ac:dyDescent="0.2">
      <c r="E1808" s="2" t="str">
        <f>$E$3</f>
        <v>FISCAL YEAR 2025 - 2026</v>
      </c>
    </row>
    <row r="1809" spans="1:20" ht="11.85" customHeight="1" x14ac:dyDescent="0.2">
      <c r="A1809" s="3" t="s">
        <v>3</v>
      </c>
    </row>
    <row r="1810" spans="1:20" ht="11.85" customHeight="1" x14ac:dyDescent="0.2">
      <c r="A1810" s="3" t="s">
        <v>926</v>
      </c>
    </row>
    <row r="1811" spans="1:20" ht="11.85" customHeight="1" x14ac:dyDescent="0.2">
      <c r="I1811" s="49" t="str">
        <f>$I$6</f>
        <v>(----- 2024-2025------)</v>
      </c>
      <c r="J1811" s="49"/>
      <c r="K1811" s="49"/>
      <c r="L1811" s="6"/>
      <c r="M1811" s="50" t="str">
        <f>$M$6</f>
        <v>2025-2026</v>
      </c>
      <c r="N1811" s="50"/>
      <c r="O1811" s="50"/>
      <c r="P1811" s="50"/>
      <c r="Q1811" s="50"/>
    </row>
    <row r="1812" spans="1:20" ht="11.85" customHeight="1" x14ac:dyDescent="0.2">
      <c r="C1812" s="5" t="str">
        <f>$C$7</f>
        <v>2021-2022</v>
      </c>
      <c r="D1812" s="5"/>
      <c r="E1812" s="5" t="str">
        <f>$E$7</f>
        <v>2022-2023</v>
      </c>
      <c r="F1812" s="5"/>
      <c r="G1812" s="5" t="str">
        <f>$G$7</f>
        <v>2023-2024</v>
      </c>
      <c r="H1812" s="5"/>
      <c r="I1812" s="5" t="s">
        <v>9</v>
      </c>
      <c r="J1812" s="5"/>
      <c r="K1812" s="5" t="str">
        <f>+$K$7</f>
        <v>PROJECTED</v>
      </c>
      <c r="L1812" s="6"/>
      <c r="M1812" s="5" t="str">
        <f>$M$7</f>
        <v>2025-2026</v>
      </c>
      <c r="N1812" s="6"/>
      <c r="O1812" s="5" t="str">
        <f>$O$7</f>
        <v>2025-2026</v>
      </c>
      <c r="P1812" s="6"/>
      <c r="Q1812" s="5" t="str">
        <f>$Q$7</f>
        <v>APPROVED</v>
      </c>
    </row>
    <row r="1813" spans="1:20" ht="11.85" customHeight="1" x14ac:dyDescent="0.2">
      <c r="A1813" s="7" t="s">
        <v>279</v>
      </c>
      <c r="C1813" s="8" t="s">
        <v>12</v>
      </c>
      <c r="D1813" s="5"/>
      <c r="E1813" s="8" t="s">
        <v>12</v>
      </c>
      <c r="F1813" s="5"/>
      <c r="G1813" s="8" t="s">
        <v>12</v>
      </c>
      <c r="H1813" s="5"/>
      <c r="I1813" s="8" t="s">
        <v>13</v>
      </c>
      <c r="J1813" s="5"/>
      <c r="K1813" s="8" t="s">
        <v>13</v>
      </c>
      <c r="L1813" s="6"/>
      <c r="M1813" s="8" t="str">
        <f>$M$8</f>
        <v>BASE</v>
      </c>
      <c r="N1813" s="6"/>
      <c r="O1813" s="8" t="str">
        <f>$O$8</f>
        <v>SUPPLEMENTAL</v>
      </c>
      <c r="P1813" s="6"/>
      <c r="Q1813" s="8" t="str">
        <f>$Q$8</f>
        <v>BUDGET</v>
      </c>
    </row>
    <row r="1814" spans="1:20" ht="11.85" customHeight="1" x14ac:dyDescent="0.2"/>
    <row r="1815" spans="1:20" ht="11.85" customHeight="1" x14ac:dyDescent="0.2">
      <c r="A1815" s="10" t="s">
        <v>280</v>
      </c>
    </row>
    <row r="1816" spans="1:20" ht="11.85" customHeight="1" x14ac:dyDescent="0.2">
      <c r="A1816" s="3" t="s">
        <v>927</v>
      </c>
      <c r="C1816" s="2">
        <v>922258.18</v>
      </c>
      <c r="E1816" s="2">
        <v>1035994.81</v>
      </c>
      <c r="G1816" s="2">
        <v>1056942.3999999999</v>
      </c>
      <c r="I1816" s="2">
        <v>1118226</v>
      </c>
      <c r="K1816" s="2">
        <v>1118226</v>
      </c>
      <c r="L1816" s="9"/>
      <c r="M1816" s="2">
        <v>1050878</v>
      </c>
      <c r="N1816" s="9"/>
      <c r="O1816" s="2">
        <v>0</v>
      </c>
      <c r="P1816" s="9"/>
      <c r="Q1816" s="2">
        <f t="shared" ref="Q1816:Q1825" si="65">M1816+O1816</f>
        <v>1050878</v>
      </c>
      <c r="T1816" s="11"/>
    </row>
    <row r="1817" spans="1:20" ht="11.85" customHeight="1" x14ac:dyDescent="0.2">
      <c r="A1817" s="3" t="s">
        <v>928</v>
      </c>
      <c r="C1817" s="2">
        <v>107978.63</v>
      </c>
      <c r="E1817" s="2">
        <v>111248.73</v>
      </c>
      <c r="G1817" s="2">
        <v>106725.1</v>
      </c>
      <c r="I1817" s="2">
        <v>113000</v>
      </c>
      <c r="K1817" s="2">
        <v>113000</v>
      </c>
      <c r="L1817" s="9"/>
      <c r="M1817" s="2">
        <v>113000</v>
      </c>
      <c r="N1817" s="9"/>
      <c r="O1817" s="2">
        <v>0</v>
      </c>
      <c r="P1817" s="9"/>
      <c r="Q1817" s="2">
        <f t="shared" si="65"/>
        <v>113000</v>
      </c>
      <c r="T1817" s="11"/>
    </row>
    <row r="1818" spans="1:20" ht="11.85" customHeight="1" x14ac:dyDescent="0.2">
      <c r="A1818" s="3" t="s">
        <v>929</v>
      </c>
      <c r="C1818" s="2">
        <v>20775</v>
      </c>
      <c r="E1818" s="2">
        <v>19125</v>
      </c>
      <c r="G1818" s="2">
        <v>19087.5</v>
      </c>
      <c r="I1818" s="2">
        <v>21000</v>
      </c>
      <c r="K1818" s="2">
        <v>21000</v>
      </c>
      <c r="L1818" s="9"/>
      <c r="M1818" s="2">
        <v>21600</v>
      </c>
      <c r="N1818" s="9"/>
      <c r="O1818" s="2">
        <v>0</v>
      </c>
      <c r="P1818" s="9"/>
      <c r="Q1818" s="2">
        <f t="shared" si="65"/>
        <v>21600</v>
      </c>
      <c r="T1818" s="11"/>
    </row>
    <row r="1819" spans="1:20" ht="11.85" customHeight="1" x14ac:dyDescent="0.2">
      <c r="A1819" s="3" t="s">
        <v>930</v>
      </c>
      <c r="C1819" s="2">
        <v>0</v>
      </c>
      <c r="E1819" s="2">
        <v>0</v>
      </c>
      <c r="G1819" s="2">
        <v>0</v>
      </c>
      <c r="I1819" s="2">
        <v>0</v>
      </c>
      <c r="K1819" s="2">
        <v>0</v>
      </c>
      <c r="L1819" s="9"/>
      <c r="M1819" s="2">
        <v>0</v>
      </c>
      <c r="N1819" s="9"/>
      <c r="O1819" s="2">
        <v>0</v>
      </c>
      <c r="P1819" s="9"/>
      <c r="Q1819" s="2">
        <f t="shared" si="65"/>
        <v>0</v>
      </c>
      <c r="T1819" s="11"/>
    </row>
    <row r="1820" spans="1:20" ht="11.85" hidden="1" customHeight="1" x14ac:dyDescent="0.2">
      <c r="A1820" s="3" t="s">
        <v>931</v>
      </c>
      <c r="C1820" s="2">
        <v>0</v>
      </c>
      <c r="E1820" s="2">
        <v>0</v>
      </c>
      <c r="G1820" s="2">
        <v>0</v>
      </c>
      <c r="I1820" s="2">
        <v>0</v>
      </c>
      <c r="K1820" s="2">
        <v>0</v>
      </c>
      <c r="L1820" s="9"/>
      <c r="M1820" s="2">
        <v>0</v>
      </c>
      <c r="N1820" s="9"/>
      <c r="O1820" s="2">
        <v>0</v>
      </c>
      <c r="P1820" s="9"/>
      <c r="Q1820" s="2">
        <f t="shared" si="65"/>
        <v>0</v>
      </c>
      <c r="T1820" s="11"/>
    </row>
    <row r="1821" spans="1:20" ht="11.85" customHeight="1" x14ac:dyDescent="0.2">
      <c r="A1821" s="3" t="s">
        <v>932</v>
      </c>
      <c r="C1821" s="2">
        <v>147587.13</v>
      </c>
      <c r="E1821" s="2">
        <v>155490.59</v>
      </c>
      <c r="G1821" s="2">
        <v>142448</v>
      </c>
      <c r="I1821" s="2">
        <v>152122</v>
      </c>
      <c r="K1821" s="2">
        <v>152122</v>
      </c>
      <c r="L1821" s="9"/>
      <c r="M1821" s="2">
        <v>165600</v>
      </c>
      <c r="N1821" s="9"/>
      <c r="O1821" s="2">
        <v>0</v>
      </c>
      <c r="P1821" s="9"/>
      <c r="Q1821" s="2">
        <f t="shared" si="65"/>
        <v>165600</v>
      </c>
      <c r="T1821" s="11"/>
    </row>
    <row r="1822" spans="1:20" ht="11.85" customHeight="1" x14ac:dyDescent="0.2">
      <c r="A1822" s="3" t="s">
        <v>933</v>
      </c>
      <c r="C1822" s="2">
        <v>100723.92</v>
      </c>
      <c r="E1822" s="2">
        <v>112923.22</v>
      </c>
      <c r="G1822" s="2">
        <v>117604.87</v>
      </c>
      <c r="I1822" s="2">
        <v>116612</v>
      </c>
      <c r="K1822" s="2">
        <v>116612</v>
      </c>
      <c r="L1822" s="9"/>
      <c r="M1822" s="2">
        <v>107209</v>
      </c>
      <c r="N1822" s="9"/>
      <c r="O1822" s="2">
        <v>0</v>
      </c>
      <c r="P1822" s="9"/>
      <c r="Q1822" s="2">
        <f t="shared" si="65"/>
        <v>107209</v>
      </c>
      <c r="T1822" s="11"/>
    </row>
    <row r="1823" spans="1:20" ht="11.85" customHeight="1" x14ac:dyDescent="0.2">
      <c r="A1823" s="3" t="s">
        <v>934</v>
      </c>
      <c r="C1823" s="2">
        <v>21167.13</v>
      </c>
      <c r="E1823" s="2">
        <v>31679.89</v>
      </c>
      <c r="G1823" s="2">
        <v>35694.04</v>
      </c>
      <c r="I1823" s="2">
        <v>31088</v>
      </c>
      <c r="K1823" s="2">
        <v>31088</v>
      </c>
      <c r="L1823" s="9"/>
      <c r="M1823" s="2">
        <v>24802</v>
      </c>
      <c r="N1823" s="9"/>
      <c r="O1823" s="2">
        <v>0</v>
      </c>
      <c r="P1823" s="9"/>
      <c r="Q1823" s="2">
        <f t="shared" si="65"/>
        <v>24802</v>
      </c>
      <c r="T1823" s="11"/>
    </row>
    <row r="1824" spans="1:20" ht="11.85" customHeight="1" x14ac:dyDescent="0.2">
      <c r="A1824" s="3" t="s">
        <v>935</v>
      </c>
      <c r="C1824" s="2">
        <v>219.61</v>
      </c>
      <c r="E1824" s="2">
        <v>158.22</v>
      </c>
      <c r="G1824" s="2">
        <v>1988.57</v>
      </c>
      <c r="I1824" s="2">
        <v>1800</v>
      </c>
      <c r="K1824" s="2">
        <v>1800</v>
      </c>
      <c r="L1824" s="9"/>
      <c r="M1824" s="2">
        <v>1368</v>
      </c>
      <c r="N1824" s="9"/>
      <c r="O1824" s="2">
        <v>0</v>
      </c>
      <c r="P1824" s="9"/>
      <c r="Q1824" s="2">
        <f t="shared" si="65"/>
        <v>1368</v>
      </c>
      <c r="T1824" s="11"/>
    </row>
    <row r="1825" spans="1:21" ht="11.85" customHeight="1" x14ac:dyDescent="0.2">
      <c r="A1825" s="3" t="s">
        <v>936</v>
      </c>
      <c r="C1825" s="12">
        <v>83386.25</v>
      </c>
      <c r="E1825" s="12">
        <v>88900.81</v>
      </c>
      <c r="G1825" s="12">
        <v>90359.78</v>
      </c>
      <c r="I1825" s="12">
        <v>96036</v>
      </c>
      <c r="K1825" s="12">
        <v>96036</v>
      </c>
      <c r="L1825" s="9"/>
      <c r="M1825" s="12">
        <v>90782</v>
      </c>
      <c r="N1825" s="9"/>
      <c r="O1825" s="12">
        <v>0</v>
      </c>
      <c r="P1825" s="9"/>
      <c r="Q1825" s="12">
        <f t="shared" si="65"/>
        <v>90782</v>
      </c>
      <c r="T1825" s="11"/>
    </row>
    <row r="1826" spans="1:21" ht="11.85" customHeight="1" x14ac:dyDescent="0.2">
      <c r="A1826" s="3" t="s">
        <v>291</v>
      </c>
      <c r="C1826" s="2">
        <f>SUM(C1816:C1825)</f>
        <v>1404095.8499999999</v>
      </c>
      <c r="E1826" s="2">
        <f>SUM(E1816:E1825)</f>
        <v>1555521.27</v>
      </c>
      <c r="G1826" s="2">
        <f>SUM(G1816:G1825)</f>
        <v>1570850.2600000002</v>
      </c>
      <c r="I1826" s="2">
        <f>SUM(I1816:I1825)</f>
        <v>1649884</v>
      </c>
      <c r="K1826" s="2">
        <f>SUM(K1816:K1825)</f>
        <v>1649884</v>
      </c>
      <c r="L1826" s="9"/>
      <c r="M1826" s="2">
        <f>SUM(M1816:M1825)</f>
        <v>1575239</v>
      </c>
      <c r="N1826" s="9"/>
      <c r="O1826" s="2">
        <f>SUM(O1816:O1825)</f>
        <v>0</v>
      </c>
      <c r="P1826" s="9"/>
      <c r="Q1826" s="2">
        <f>SUM(Q1816:Q1825)</f>
        <v>1575239</v>
      </c>
      <c r="R1826" s="54"/>
      <c r="T1826" s="14"/>
      <c r="U1826" s="9"/>
    </row>
    <row r="1827" spans="1:21" ht="11.85" customHeight="1" x14ac:dyDescent="0.2">
      <c r="L1827" s="9"/>
      <c r="N1827" s="9"/>
      <c r="P1827" s="9"/>
    </row>
    <row r="1828" spans="1:21" ht="11.85" customHeight="1" x14ac:dyDescent="0.2">
      <c r="A1828" s="10" t="s">
        <v>292</v>
      </c>
      <c r="L1828" s="9"/>
      <c r="N1828" s="9"/>
      <c r="P1828" s="9"/>
    </row>
    <row r="1829" spans="1:21" ht="11.85" customHeight="1" x14ac:dyDescent="0.2">
      <c r="A1829" s="3" t="s">
        <v>937</v>
      </c>
      <c r="C1829" s="2">
        <v>0</v>
      </c>
      <c r="E1829" s="2">
        <v>0</v>
      </c>
      <c r="G1829" s="2">
        <v>0</v>
      </c>
      <c r="I1829" s="2">
        <v>500</v>
      </c>
      <c r="K1829" s="2">
        <v>500</v>
      </c>
      <c r="L1829" s="9"/>
      <c r="M1829" s="2">
        <v>500</v>
      </c>
      <c r="N1829" s="9"/>
      <c r="O1829" s="2">
        <v>0</v>
      </c>
      <c r="P1829" s="9"/>
      <c r="Q1829" s="2">
        <f t="shared" ref="Q1829:Q1841" si="66">M1829+O1829</f>
        <v>500</v>
      </c>
      <c r="T1829" s="11"/>
    </row>
    <row r="1830" spans="1:21" ht="11.85" customHeight="1" x14ac:dyDescent="0.2">
      <c r="A1830" s="3" t="s">
        <v>938</v>
      </c>
      <c r="C1830" s="2">
        <v>13363.53</v>
      </c>
      <c r="E1830" s="2">
        <v>11445.64</v>
      </c>
      <c r="G1830" s="2">
        <v>11001.35</v>
      </c>
      <c r="I1830" s="2">
        <v>11000</v>
      </c>
      <c r="K1830" s="2">
        <v>11000</v>
      </c>
      <c r="L1830" s="9"/>
      <c r="M1830" s="2">
        <v>11000</v>
      </c>
      <c r="N1830" s="9"/>
      <c r="O1830" s="2">
        <v>0</v>
      </c>
      <c r="P1830" s="9"/>
      <c r="Q1830" s="2">
        <f t="shared" si="66"/>
        <v>11000</v>
      </c>
      <c r="T1830" s="11"/>
    </row>
    <row r="1831" spans="1:21" ht="11.85" customHeight="1" x14ac:dyDescent="0.2">
      <c r="A1831" s="3" t="s">
        <v>939</v>
      </c>
      <c r="C1831" s="2">
        <v>12000</v>
      </c>
      <c r="E1831" s="2">
        <v>12000</v>
      </c>
      <c r="G1831" s="2">
        <v>13960</v>
      </c>
      <c r="I1831" s="2">
        <v>103000</v>
      </c>
      <c r="K1831" s="2">
        <v>103000</v>
      </c>
      <c r="L1831" s="9"/>
      <c r="M1831" s="2">
        <v>103000</v>
      </c>
      <c r="N1831" s="9"/>
      <c r="O1831" s="2">
        <v>0</v>
      </c>
      <c r="P1831" s="9"/>
      <c r="Q1831" s="2">
        <f t="shared" si="66"/>
        <v>103000</v>
      </c>
      <c r="T1831" s="11"/>
    </row>
    <row r="1832" spans="1:21" ht="11.85" customHeight="1" x14ac:dyDescent="0.2">
      <c r="A1832" s="3" t="s">
        <v>940</v>
      </c>
      <c r="C1832" s="2">
        <v>1611.01</v>
      </c>
      <c r="E1832" s="2">
        <v>1315</v>
      </c>
      <c r="G1832" s="2">
        <v>1777</v>
      </c>
      <c r="I1832" s="2">
        <v>2500</v>
      </c>
      <c r="K1832" s="2">
        <v>2500</v>
      </c>
      <c r="L1832" s="9"/>
      <c r="M1832" s="2">
        <v>2500</v>
      </c>
      <c r="N1832" s="9"/>
      <c r="O1832" s="2">
        <v>0</v>
      </c>
      <c r="P1832" s="9"/>
      <c r="Q1832" s="2">
        <f t="shared" si="66"/>
        <v>2500</v>
      </c>
      <c r="T1832" s="11"/>
    </row>
    <row r="1833" spans="1:21" ht="11.85" customHeight="1" x14ac:dyDescent="0.2">
      <c r="A1833" s="3" t="s">
        <v>941</v>
      </c>
      <c r="C1833" s="2">
        <v>25475.61</v>
      </c>
      <c r="E1833" s="2">
        <v>29101.9</v>
      </c>
      <c r="G1833" s="2">
        <v>32147.75</v>
      </c>
      <c r="I1833" s="2">
        <v>34500</v>
      </c>
      <c r="K1833" s="2">
        <v>34500</v>
      </c>
      <c r="L1833" s="9"/>
      <c r="M1833" s="2">
        <v>43050</v>
      </c>
      <c r="N1833" s="9"/>
      <c r="O1833" s="2">
        <v>0</v>
      </c>
      <c r="P1833" s="9"/>
      <c r="Q1833" s="2">
        <f t="shared" si="66"/>
        <v>43050</v>
      </c>
      <c r="R1833" s="56"/>
      <c r="T1833" s="11"/>
    </row>
    <row r="1834" spans="1:21" ht="11.85" customHeight="1" x14ac:dyDescent="0.2">
      <c r="A1834" s="3" t="s">
        <v>942</v>
      </c>
      <c r="C1834" s="2">
        <v>21606.240000000002</v>
      </c>
      <c r="E1834" s="2">
        <v>24140.51</v>
      </c>
      <c r="G1834" s="2">
        <v>32048.35</v>
      </c>
      <c r="I1834" s="2">
        <v>23000</v>
      </c>
      <c r="K1834" s="2">
        <v>23000</v>
      </c>
      <c r="L1834" s="9"/>
      <c r="M1834" s="2">
        <v>34000</v>
      </c>
      <c r="N1834" s="9"/>
      <c r="O1834" s="2">
        <v>0</v>
      </c>
      <c r="P1834" s="9"/>
      <c r="Q1834" s="2">
        <f t="shared" si="66"/>
        <v>34000</v>
      </c>
      <c r="T1834" s="11"/>
    </row>
    <row r="1835" spans="1:21" ht="11.85" hidden="1" customHeight="1" x14ac:dyDescent="0.2">
      <c r="A1835" s="3" t="s">
        <v>943</v>
      </c>
      <c r="C1835" s="2">
        <v>0</v>
      </c>
      <c r="E1835" s="2">
        <v>0</v>
      </c>
      <c r="G1835" s="2">
        <v>0</v>
      </c>
      <c r="I1835" s="2">
        <v>0</v>
      </c>
      <c r="K1835" s="2">
        <v>0</v>
      </c>
      <c r="L1835" s="9"/>
      <c r="M1835" s="2">
        <v>0</v>
      </c>
      <c r="N1835" s="9"/>
      <c r="O1835" s="2">
        <v>0</v>
      </c>
      <c r="P1835" s="9"/>
      <c r="Q1835" s="2">
        <f t="shared" si="66"/>
        <v>0</v>
      </c>
      <c r="T1835" s="11"/>
    </row>
    <row r="1836" spans="1:21" ht="11.85" hidden="1" customHeight="1" x14ac:dyDescent="0.2">
      <c r="A1836" s="3" t="s">
        <v>944</v>
      </c>
      <c r="C1836" s="2">
        <v>0</v>
      </c>
      <c r="E1836" s="2">
        <v>0</v>
      </c>
      <c r="G1836" s="2">
        <v>0</v>
      </c>
      <c r="I1836" s="2">
        <v>0</v>
      </c>
      <c r="K1836" s="2">
        <v>0</v>
      </c>
      <c r="L1836" s="9"/>
      <c r="M1836" s="2">
        <v>0</v>
      </c>
      <c r="N1836" s="9"/>
      <c r="O1836" s="2">
        <v>0</v>
      </c>
      <c r="P1836" s="9"/>
      <c r="Q1836" s="2">
        <f t="shared" si="66"/>
        <v>0</v>
      </c>
      <c r="T1836" s="11"/>
    </row>
    <row r="1837" spans="1:21" ht="11.85" customHeight="1" x14ac:dyDescent="0.2">
      <c r="A1837" s="3" t="s">
        <v>945</v>
      </c>
      <c r="C1837" s="2">
        <v>977.9</v>
      </c>
      <c r="E1837" s="2">
        <v>814.91</v>
      </c>
      <c r="G1837" s="2">
        <v>977.89</v>
      </c>
      <c r="I1837" s="2">
        <v>3000</v>
      </c>
      <c r="K1837" s="2">
        <v>3000</v>
      </c>
      <c r="L1837" s="9"/>
      <c r="M1837" s="2">
        <v>1000</v>
      </c>
      <c r="N1837" s="9"/>
      <c r="O1837" s="2">
        <v>0</v>
      </c>
      <c r="P1837" s="9"/>
      <c r="Q1837" s="2">
        <f t="shared" si="66"/>
        <v>1000</v>
      </c>
      <c r="T1837" s="11"/>
    </row>
    <row r="1838" spans="1:21" ht="11.85" customHeight="1" x14ac:dyDescent="0.2">
      <c r="A1838" s="3" t="s">
        <v>946</v>
      </c>
      <c r="C1838" s="2">
        <v>0</v>
      </c>
      <c r="E1838" s="2">
        <v>0</v>
      </c>
      <c r="G1838" s="2">
        <v>0</v>
      </c>
      <c r="I1838" s="2">
        <v>0</v>
      </c>
      <c r="K1838" s="2">
        <v>0</v>
      </c>
      <c r="L1838" s="9"/>
      <c r="M1838" s="2">
        <v>0</v>
      </c>
      <c r="N1838" s="9"/>
      <c r="O1838" s="2">
        <v>0</v>
      </c>
      <c r="P1838" s="9"/>
      <c r="Q1838" s="2">
        <f t="shared" si="66"/>
        <v>0</v>
      </c>
      <c r="T1838" s="11"/>
    </row>
    <row r="1839" spans="1:21" ht="11.85" customHeight="1" x14ac:dyDescent="0.2">
      <c r="A1839" s="3" t="s">
        <v>947</v>
      </c>
      <c r="C1839" s="2">
        <v>0</v>
      </c>
      <c r="E1839" s="2">
        <v>0</v>
      </c>
      <c r="G1839" s="2">
        <v>0</v>
      </c>
      <c r="I1839" s="2">
        <v>0</v>
      </c>
      <c r="K1839" s="2">
        <v>0</v>
      </c>
      <c r="L1839" s="9"/>
      <c r="M1839" s="2">
        <v>0</v>
      </c>
      <c r="N1839" s="9"/>
      <c r="O1839" s="2">
        <v>0</v>
      </c>
      <c r="P1839" s="9"/>
      <c r="Q1839" s="2">
        <f t="shared" si="66"/>
        <v>0</v>
      </c>
      <c r="T1839" s="11"/>
    </row>
    <row r="1840" spans="1:21" ht="11.85" customHeight="1" x14ac:dyDescent="0.2">
      <c r="A1840" s="3" t="s">
        <v>948</v>
      </c>
      <c r="C1840" s="2">
        <v>4099.87</v>
      </c>
      <c r="E1840" s="2">
        <v>1885.4</v>
      </c>
      <c r="G1840" s="2">
        <v>7639.65</v>
      </c>
      <c r="I1840" s="2">
        <v>5000</v>
      </c>
      <c r="K1840" s="2">
        <v>5000</v>
      </c>
      <c r="L1840" s="9"/>
      <c r="M1840" s="2">
        <v>6100</v>
      </c>
      <c r="N1840" s="9"/>
      <c r="O1840" s="2">
        <v>0</v>
      </c>
      <c r="P1840" s="9"/>
      <c r="Q1840" s="2">
        <f t="shared" si="66"/>
        <v>6100</v>
      </c>
      <c r="T1840" s="11"/>
    </row>
    <row r="1841" spans="1:21" ht="11.85" customHeight="1" x14ac:dyDescent="0.2">
      <c r="A1841" s="3" t="s">
        <v>949</v>
      </c>
      <c r="C1841" s="12">
        <v>254.98</v>
      </c>
      <c r="E1841" s="12">
        <v>5524.7</v>
      </c>
      <c r="G1841" s="12">
        <v>1897.31</v>
      </c>
      <c r="I1841" s="12">
        <v>0</v>
      </c>
      <c r="K1841" s="12">
        <v>0</v>
      </c>
      <c r="L1841" s="9"/>
      <c r="M1841" s="12">
        <v>0</v>
      </c>
      <c r="N1841" s="9"/>
      <c r="O1841" s="12">
        <v>0</v>
      </c>
      <c r="P1841" s="9"/>
      <c r="Q1841" s="12">
        <f t="shared" si="66"/>
        <v>0</v>
      </c>
      <c r="T1841" s="11"/>
    </row>
    <row r="1842" spans="1:21" ht="11.85" customHeight="1" x14ac:dyDescent="0.2">
      <c r="A1842" s="3" t="s">
        <v>310</v>
      </c>
      <c r="C1842" s="2">
        <f>SUM(C1829:C1841)</f>
        <v>79389.139999999985</v>
      </c>
      <c r="E1842" s="2">
        <f>SUM(E1829:E1841)</f>
        <v>86228.06</v>
      </c>
      <c r="G1842" s="2">
        <f>SUM(G1829:G1841)</f>
        <v>101449.29999999999</v>
      </c>
      <c r="I1842" s="2">
        <f>SUM(I1829:I1841)</f>
        <v>182500</v>
      </c>
      <c r="K1842" s="2">
        <f>SUM(K1829:K1841)</f>
        <v>182500</v>
      </c>
      <c r="L1842" s="9"/>
      <c r="M1842" s="2">
        <f>SUM(M1829:M1841)</f>
        <v>201150</v>
      </c>
      <c r="N1842" s="9"/>
      <c r="O1842" s="2">
        <f>SUM(O1829:O1841)</f>
        <v>0</v>
      </c>
      <c r="P1842" s="9"/>
      <c r="Q1842" s="2">
        <f>SUM(Q1829:Q1841)</f>
        <v>201150</v>
      </c>
      <c r="R1842" s="59"/>
    </row>
    <row r="1843" spans="1:21" ht="11.85" customHeight="1" x14ac:dyDescent="0.2">
      <c r="L1843" s="9"/>
      <c r="N1843" s="9"/>
      <c r="P1843" s="9"/>
    </row>
    <row r="1844" spans="1:21" ht="11.85" customHeight="1" x14ac:dyDescent="0.2">
      <c r="A1844" s="10" t="s">
        <v>311</v>
      </c>
      <c r="L1844" s="9"/>
      <c r="N1844" s="9"/>
      <c r="P1844" s="9"/>
    </row>
    <row r="1845" spans="1:21" ht="11.85" customHeight="1" x14ac:dyDescent="0.2">
      <c r="A1845" s="3" t="s">
        <v>950</v>
      </c>
      <c r="C1845" s="2">
        <v>332</v>
      </c>
      <c r="E1845" s="2">
        <v>1422.19</v>
      </c>
      <c r="G1845" s="2">
        <v>2889.36</v>
      </c>
      <c r="I1845" s="2">
        <v>2500</v>
      </c>
      <c r="K1845" s="2">
        <v>2500</v>
      </c>
      <c r="L1845" s="9"/>
      <c r="M1845" s="2">
        <v>2500</v>
      </c>
      <c r="N1845" s="9"/>
      <c r="O1845" s="2">
        <v>0</v>
      </c>
      <c r="P1845" s="9"/>
      <c r="Q1845" s="2">
        <f t="shared" ref="Q1845:Q1863" si="67">M1845+O1845</f>
        <v>2500</v>
      </c>
      <c r="R1845" s="52"/>
      <c r="T1845" s="11"/>
      <c r="U1845" s="2"/>
    </row>
    <row r="1846" spans="1:21" ht="11.85" customHeight="1" x14ac:dyDescent="0.2">
      <c r="A1846" s="3" t="s">
        <v>951</v>
      </c>
      <c r="C1846" s="2">
        <v>5440.09</v>
      </c>
      <c r="E1846" s="2">
        <v>4787.2700000000004</v>
      </c>
      <c r="G1846" s="2">
        <v>5865.94</v>
      </c>
      <c r="I1846" s="2">
        <v>7900</v>
      </c>
      <c r="K1846" s="2">
        <v>6900</v>
      </c>
      <c r="L1846" s="9"/>
      <c r="M1846" s="2">
        <v>7900</v>
      </c>
      <c r="N1846" s="9"/>
      <c r="O1846" s="2">
        <v>0</v>
      </c>
      <c r="P1846" s="9"/>
      <c r="Q1846" s="2">
        <f t="shared" si="67"/>
        <v>7900</v>
      </c>
      <c r="R1846" s="52"/>
      <c r="T1846" s="11"/>
      <c r="U1846" s="2"/>
    </row>
    <row r="1847" spans="1:21" ht="11.85" customHeight="1" x14ac:dyDescent="0.2">
      <c r="A1847" s="3" t="s">
        <v>952</v>
      </c>
      <c r="C1847" s="2">
        <v>2841.88</v>
      </c>
      <c r="E1847" s="2">
        <v>3084.64</v>
      </c>
      <c r="G1847" s="2">
        <v>2238.0100000000002</v>
      </c>
      <c r="I1847" s="2">
        <v>6000</v>
      </c>
      <c r="K1847" s="2">
        <v>6000</v>
      </c>
      <c r="L1847" s="9"/>
      <c r="M1847" s="2">
        <v>6000</v>
      </c>
      <c r="N1847" s="9"/>
      <c r="O1847" s="2">
        <v>0</v>
      </c>
      <c r="P1847" s="9"/>
      <c r="Q1847" s="2">
        <f t="shared" si="67"/>
        <v>6000</v>
      </c>
      <c r="R1847" s="52"/>
      <c r="T1847" s="11"/>
      <c r="U1847" s="2"/>
    </row>
    <row r="1848" spans="1:21" ht="11.85" customHeight="1" x14ac:dyDescent="0.2">
      <c r="A1848" s="3" t="s">
        <v>953</v>
      </c>
      <c r="C1848" s="2">
        <v>10561.84</v>
      </c>
      <c r="E1848" s="2">
        <v>17875.87</v>
      </c>
      <c r="G1848" s="2">
        <v>14380.57</v>
      </c>
      <c r="I1848" s="2">
        <v>25000</v>
      </c>
      <c r="K1848" s="2">
        <v>19500</v>
      </c>
      <c r="L1848" s="9"/>
      <c r="M1848" s="2">
        <v>25000</v>
      </c>
      <c r="N1848" s="9"/>
      <c r="O1848" s="2">
        <v>0</v>
      </c>
      <c r="P1848" s="9"/>
      <c r="Q1848" s="2">
        <f t="shared" si="67"/>
        <v>25000</v>
      </c>
      <c r="R1848" s="52"/>
      <c r="T1848" s="11"/>
      <c r="U1848" s="2"/>
    </row>
    <row r="1849" spans="1:21" ht="11.85" customHeight="1" x14ac:dyDescent="0.2">
      <c r="A1849" s="3" t="s">
        <v>954</v>
      </c>
      <c r="C1849" s="2">
        <v>8134.52</v>
      </c>
      <c r="E1849" s="2">
        <v>6230.21</v>
      </c>
      <c r="G1849" s="2">
        <v>7018.69</v>
      </c>
      <c r="I1849" s="2">
        <v>11000</v>
      </c>
      <c r="K1849" s="2">
        <v>11000</v>
      </c>
      <c r="L1849" s="9"/>
      <c r="M1849" s="2">
        <v>11000</v>
      </c>
      <c r="N1849" s="9"/>
      <c r="O1849" s="2">
        <v>0</v>
      </c>
      <c r="P1849" s="9"/>
      <c r="Q1849" s="2">
        <f t="shared" si="67"/>
        <v>11000</v>
      </c>
      <c r="R1849" s="52"/>
      <c r="T1849" s="11"/>
      <c r="U1849" s="2"/>
    </row>
    <row r="1850" spans="1:21" ht="11.85" customHeight="1" x14ac:dyDescent="0.2">
      <c r="A1850" s="3" t="s">
        <v>955</v>
      </c>
      <c r="C1850" s="2">
        <v>0</v>
      </c>
      <c r="E1850" s="2">
        <v>0</v>
      </c>
      <c r="G1850" s="2">
        <v>0</v>
      </c>
      <c r="I1850" s="2">
        <v>2500</v>
      </c>
      <c r="K1850" s="2">
        <v>2500</v>
      </c>
      <c r="L1850" s="9"/>
      <c r="M1850" s="2">
        <v>2500</v>
      </c>
      <c r="N1850" s="9"/>
      <c r="O1850" s="2">
        <v>0</v>
      </c>
      <c r="P1850" s="9"/>
      <c r="Q1850" s="2">
        <f t="shared" si="67"/>
        <v>2500</v>
      </c>
      <c r="R1850" s="52"/>
      <c r="T1850" s="11"/>
      <c r="U1850" s="2"/>
    </row>
    <row r="1851" spans="1:21" ht="11.85" customHeight="1" x14ac:dyDescent="0.2">
      <c r="A1851" s="3" t="s">
        <v>956</v>
      </c>
      <c r="C1851" s="2">
        <v>1815.8</v>
      </c>
      <c r="E1851" s="2">
        <v>1240.9100000000001</v>
      </c>
      <c r="G1851" s="2">
        <v>2530.41</v>
      </c>
      <c r="I1851" s="2">
        <v>4000</v>
      </c>
      <c r="K1851" s="2">
        <v>4000</v>
      </c>
      <c r="L1851" s="9"/>
      <c r="M1851" s="2">
        <v>4000</v>
      </c>
      <c r="N1851" s="9"/>
      <c r="O1851" s="2">
        <v>0</v>
      </c>
      <c r="P1851" s="9"/>
      <c r="Q1851" s="2">
        <f t="shared" si="67"/>
        <v>4000</v>
      </c>
      <c r="R1851" s="52"/>
      <c r="T1851" s="11"/>
      <c r="U1851" s="2"/>
    </row>
    <row r="1852" spans="1:21" ht="11.85" customHeight="1" x14ac:dyDescent="0.2">
      <c r="A1852" s="3" t="s">
        <v>957</v>
      </c>
      <c r="C1852" s="2">
        <v>994.86</v>
      </c>
      <c r="E1852" s="2">
        <v>644.07000000000005</v>
      </c>
      <c r="G1852" s="2">
        <v>315.85000000000002</v>
      </c>
      <c r="I1852" s="2">
        <v>1000</v>
      </c>
      <c r="K1852" s="2">
        <v>1000</v>
      </c>
      <c r="L1852" s="9"/>
      <c r="M1852" s="2">
        <v>1000</v>
      </c>
      <c r="N1852" s="9"/>
      <c r="O1852" s="2">
        <v>0</v>
      </c>
      <c r="P1852" s="9"/>
      <c r="Q1852" s="2">
        <f t="shared" si="67"/>
        <v>1000</v>
      </c>
      <c r="R1852" s="52"/>
      <c r="T1852" s="11"/>
      <c r="U1852" s="2"/>
    </row>
    <row r="1853" spans="1:21" ht="11.85" customHeight="1" x14ac:dyDescent="0.2">
      <c r="A1853" s="3" t="s">
        <v>958</v>
      </c>
      <c r="C1853" s="2">
        <v>88.88</v>
      </c>
      <c r="E1853" s="2">
        <v>2435.25</v>
      </c>
      <c r="G1853" s="2">
        <v>9</v>
      </c>
      <c r="I1853" s="2">
        <v>3500</v>
      </c>
      <c r="K1853" s="2">
        <v>9000</v>
      </c>
      <c r="L1853" s="9"/>
      <c r="M1853" s="2">
        <v>9000</v>
      </c>
      <c r="N1853" s="9"/>
      <c r="O1853" s="2">
        <v>0</v>
      </c>
      <c r="P1853" s="9"/>
      <c r="Q1853" s="2">
        <f t="shared" si="67"/>
        <v>9000</v>
      </c>
      <c r="R1853" s="52"/>
      <c r="T1853" s="11"/>
      <c r="U1853" s="2"/>
    </row>
    <row r="1854" spans="1:21" ht="11.85" customHeight="1" x14ac:dyDescent="0.2">
      <c r="A1854" s="3" t="s">
        <v>959</v>
      </c>
      <c r="C1854" s="2">
        <v>0</v>
      </c>
      <c r="E1854" s="2">
        <v>0</v>
      </c>
      <c r="G1854" s="2">
        <v>0</v>
      </c>
      <c r="I1854" s="2">
        <v>0</v>
      </c>
      <c r="K1854" s="2">
        <v>0</v>
      </c>
      <c r="L1854" s="9"/>
      <c r="M1854" s="2">
        <v>0</v>
      </c>
      <c r="N1854" s="9"/>
      <c r="O1854" s="2">
        <v>0</v>
      </c>
      <c r="P1854" s="9"/>
      <c r="Q1854" s="2">
        <f t="shared" si="67"/>
        <v>0</v>
      </c>
      <c r="R1854" s="52"/>
      <c r="T1854" s="11"/>
      <c r="U1854" s="2"/>
    </row>
    <row r="1855" spans="1:21" ht="11.85" customHeight="1" x14ac:dyDescent="0.2">
      <c r="A1855" s="3" t="s">
        <v>960</v>
      </c>
      <c r="C1855" s="2">
        <v>2508.0700000000002</v>
      </c>
      <c r="E1855" s="2">
        <v>2537.21</v>
      </c>
      <c r="G1855" s="2">
        <v>2017.14</v>
      </c>
      <c r="I1855" s="2">
        <v>3000</v>
      </c>
      <c r="K1855" s="2">
        <v>3000</v>
      </c>
      <c r="L1855" s="9"/>
      <c r="M1855" s="2">
        <v>3000</v>
      </c>
      <c r="N1855" s="9"/>
      <c r="O1855" s="2">
        <v>0</v>
      </c>
      <c r="P1855" s="9"/>
      <c r="Q1855" s="2">
        <f t="shared" si="67"/>
        <v>3000</v>
      </c>
      <c r="R1855" s="52"/>
      <c r="T1855" s="11"/>
      <c r="U1855" s="2"/>
    </row>
    <row r="1856" spans="1:21" ht="11.85" customHeight="1" x14ac:dyDescent="0.2">
      <c r="A1856" s="3" t="s">
        <v>961</v>
      </c>
      <c r="C1856" s="2">
        <v>986.05</v>
      </c>
      <c r="E1856" s="2">
        <v>1371.07</v>
      </c>
      <c r="G1856" s="2">
        <v>1123</v>
      </c>
      <c r="I1856" s="2">
        <v>2500</v>
      </c>
      <c r="K1856" s="2">
        <v>2500</v>
      </c>
      <c r="L1856" s="9"/>
      <c r="M1856" s="2">
        <v>2500</v>
      </c>
      <c r="N1856" s="9"/>
      <c r="O1856" s="2">
        <v>0</v>
      </c>
      <c r="P1856" s="9"/>
      <c r="Q1856" s="2">
        <f t="shared" si="67"/>
        <v>2500</v>
      </c>
      <c r="R1856" s="52"/>
      <c r="T1856" s="11"/>
      <c r="U1856" s="2"/>
    </row>
    <row r="1857" spans="1:21" ht="11.85" hidden="1" customHeight="1" x14ac:dyDescent="0.2">
      <c r="A1857" s="3" t="s">
        <v>962</v>
      </c>
      <c r="C1857" s="2">
        <v>0</v>
      </c>
      <c r="E1857" s="2">
        <v>0</v>
      </c>
      <c r="G1857" s="2">
        <v>0</v>
      </c>
      <c r="I1857" s="2">
        <v>0</v>
      </c>
      <c r="K1857" s="2">
        <v>0</v>
      </c>
      <c r="L1857" s="9"/>
      <c r="M1857" s="2">
        <v>0</v>
      </c>
      <c r="N1857" s="9"/>
      <c r="O1857" s="2">
        <v>0</v>
      </c>
      <c r="P1857" s="9"/>
      <c r="Q1857" s="2">
        <f t="shared" si="67"/>
        <v>0</v>
      </c>
      <c r="R1857" s="52"/>
      <c r="T1857" s="11"/>
      <c r="U1857" s="2"/>
    </row>
    <row r="1858" spans="1:21" ht="11.85" customHeight="1" x14ac:dyDescent="0.2">
      <c r="A1858" s="3" t="s">
        <v>963</v>
      </c>
      <c r="C1858" s="2">
        <v>790.48</v>
      </c>
      <c r="E1858" s="2">
        <v>0</v>
      </c>
      <c r="G1858" s="2">
        <v>306.05</v>
      </c>
      <c r="I1858" s="2">
        <v>5500</v>
      </c>
      <c r="K1858" s="2">
        <v>5500</v>
      </c>
      <c r="L1858" s="9"/>
      <c r="M1858" s="2">
        <v>5500</v>
      </c>
      <c r="N1858" s="9"/>
      <c r="O1858" s="2">
        <v>0</v>
      </c>
      <c r="P1858" s="9"/>
      <c r="Q1858" s="2">
        <f t="shared" si="67"/>
        <v>5500</v>
      </c>
      <c r="R1858" s="52"/>
      <c r="T1858" s="11"/>
      <c r="U1858" s="2"/>
    </row>
    <row r="1859" spans="1:21" ht="11.85" customHeight="1" x14ac:dyDescent="0.2">
      <c r="A1859" s="3" t="s">
        <v>964</v>
      </c>
      <c r="C1859" s="2">
        <v>40093.919999999998</v>
      </c>
      <c r="E1859" s="2">
        <v>45819.71</v>
      </c>
      <c r="G1859" s="2">
        <v>39055.75</v>
      </c>
      <c r="I1859" s="2">
        <v>42000</v>
      </c>
      <c r="K1859" s="2">
        <v>41300</v>
      </c>
      <c r="L1859" s="9"/>
      <c r="M1859" s="2">
        <v>42000</v>
      </c>
      <c r="N1859" s="9"/>
      <c r="O1859" s="2">
        <v>0</v>
      </c>
      <c r="P1859" s="9"/>
      <c r="Q1859" s="2">
        <f t="shared" si="67"/>
        <v>42000</v>
      </c>
      <c r="R1859" s="52"/>
      <c r="T1859" s="11"/>
      <c r="U1859" s="2"/>
    </row>
    <row r="1860" spans="1:21" ht="11.85" hidden="1" customHeight="1" x14ac:dyDescent="0.2">
      <c r="A1860" s="3" t="s">
        <v>965</v>
      </c>
      <c r="C1860" s="2">
        <v>0</v>
      </c>
      <c r="E1860" s="2">
        <v>0</v>
      </c>
      <c r="G1860" s="2">
        <v>0</v>
      </c>
      <c r="I1860" s="2">
        <v>0</v>
      </c>
      <c r="K1860" s="2">
        <v>0</v>
      </c>
      <c r="L1860" s="9"/>
      <c r="M1860" s="2">
        <v>0</v>
      </c>
      <c r="N1860" s="9"/>
      <c r="O1860" s="2">
        <v>0</v>
      </c>
      <c r="P1860" s="9"/>
      <c r="Q1860" s="2">
        <f t="shared" si="67"/>
        <v>0</v>
      </c>
      <c r="R1860" s="52"/>
      <c r="T1860" s="11"/>
      <c r="U1860" s="2"/>
    </row>
    <row r="1861" spans="1:21" ht="11.85" hidden="1" customHeight="1" x14ac:dyDescent="0.2">
      <c r="A1861" s="3" t="s">
        <v>966</v>
      </c>
      <c r="C1861" s="2">
        <v>0</v>
      </c>
      <c r="E1861" s="2">
        <v>0</v>
      </c>
      <c r="G1861" s="2">
        <v>0</v>
      </c>
      <c r="I1861" s="2">
        <v>0</v>
      </c>
      <c r="K1861" s="2">
        <v>0</v>
      </c>
      <c r="L1861" s="9"/>
      <c r="M1861" s="2">
        <v>0</v>
      </c>
      <c r="N1861" s="9"/>
      <c r="O1861" s="2">
        <v>0</v>
      </c>
      <c r="P1861" s="9"/>
      <c r="Q1861" s="2">
        <f t="shared" si="67"/>
        <v>0</v>
      </c>
      <c r="R1861" s="52"/>
      <c r="T1861" s="11"/>
      <c r="U1861" s="2"/>
    </row>
    <row r="1862" spans="1:21" ht="11.85" customHeight="1" x14ac:dyDescent="0.2">
      <c r="A1862" s="3" t="s">
        <v>967</v>
      </c>
      <c r="C1862" s="2">
        <v>9123.09</v>
      </c>
      <c r="E1862" s="2">
        <v>7859.69</v>
      </c>
      <c r="G1862" s="2">
        <v>4565.12</v>
      </c>
      <c r="I1862" s="2">
        <v>3000</v>
      </c>
      <c r="K1862" s="2">
        <v>3000</v>
      </c>
      <c r="L1862" s="9"/>
      <c r="M1862" s="2">
        <v>1300</v>
      </c>
      <c r="N1862" s="9"/>
      <c r="O1862" s="2">
        <v>0</v>
      </c>
      <c r="P1862" s="9"/>
      <c r="Q1862" s="2">
        <f t="shared" si="67"/>
        <v>1300</v>
      </c>
      <c r="R1862" s="52"/>
      <c r="T1862" s="11"/>
      <c r="U1862" s="2"/>
    </row>
    <row r="1863" spans="1:21" ht="11.85" customHeight="1" x14ac:dyDescent="0.2">
      <c r="A1863" s="3" t="s">
        <v>968</v>
      </c>
      <c r="C1863" s="12">
        <v>97861.05</v>
      </c>
      <c r="E1863" s="12">
        <v>114914.89</v>
      </c>
      <c r="G1863" s="12">
        <v>105653.65</v>
      </c>
      <c r="I1863" s="12">
        <v>55800</v>
      </c>
      <c r="K1863" s="12">
        <v>47000</v>
      </c>
      <c r="L1863" s="9"/>
      <c r="M1863" s="12">
        <v>46200</v>
      </c>
      <c r="N1863" s="9"/>
      <c r="O1863" s="12">
        <v>0</v>
      </c>
      <c r="P1863" s="9"/>
      <c r="Q1863" s="12">
        <f t="shared" si="67"/>
        <v>46200</v>
      </c>
      <c r="R1863" s="52"/>
      <c r="T1863" s="11"/>
      <c r="U1863" s="2"/>
    </row>
    <row r="1864" spans="1:21" ht="11.85" customHeight="1" x14ac:dyDescent="0.2">
      <c r="A1864" s="3" t="s">
        <v>334</v>
      </c>
      <c r="C1864" s="2">
        <f>SUM(C1845:C1849)+SUM(C1850:C1863)</f>
        <v>181572.53000000003</v>
      </c>
      <c r="E1864" s="2">
        <f>SUM(E1845:E1849)+SUM(E1850:E1863)</f>
        <v>210222.97999999998</v>
      </c>
      <c r="G1864" s="2">
        <f>SUM(G1845:G1849)+SUM(G1850:G1863)</f>
        <v>187968.54</v>
      </c>
      <c r="I1864" s="2">
        <f>SUM(I1845:I1849)+SUM(I1850:I1863)</f>
        <v>175200</v>
      </c>
      <c r="K1864" s="2">
        <f>SUM(K1845:K1849)+SUM(K1850:K1863)</f>
        <v>164700</v>
      </c>
      <c r="L1864" s="9"/>
      <c r="M1864" s="2">
        <f>SUM(M1845:M1849)+SUM(M1850:M1863)</f>
        <v>169400</v>
      </c>
      <c r="N1864" s="9"/>
      <c r="O1864" s="2">
        <f>SUM(O1845:O1849)+SUM(O1850:O1863)</f>
        <v>0</v>
      </c>
      <c r="P1864" s="9"/>
      <c r="Q1864" s="2">
        <f>SUM(Q1845:Q1849)+SUM(Q1850:Q1863)</f>
        <v>169400</v>
      </c>
      <c r="R1864" s="52"/>
      <c r="U1864" s="9"/>
    </row>
    <row r="1865" spans="1:21" ht="11.85" customHeight="1" x14ac:dyDescent="0.2">
      <c r="L1865" s="9"/>
      <c r="N1865" s="9"/>
      <c r="P1865" s="9"/>
      <c r="R1865" s="52"/>
    </row>
    <row r="1866" spans="1:21" ht="11.85" customHeight="1" x14ac:dyDescent="0.2">
      <c r="L1866" s="9"/>
      <c r="N1866" s="9"/>
      <c r="P1866" s="9"/>
    </row>
    <row r="1867" spans="1:21" ht="11.85" customHeight="1" x14ac:dyDescent="0.2">
      <c r="L1867" s="9"/>
      <c r="N1867" s="9"/>
      <c r="P1867" s="9"/>
    </row>
    <row r="1868" spans="1:21" ht="11.85" customHeight="1" x14ac:dyDescent="0.2">
      <c r="L1868" s="9"/>
      <c r="N1868" s="9"/>
      <c r="P1868" s="9"/>
    </row>
    <row r="1869" spans="1:21" ht="11.85" customHeight="1" x14ac:dyDescent="0.2">
      <c r="A1869" s="1"/>
      <c r="B1869" s="1"/>
      <c r="E1869" s="2" t="str">
        <f>$E$1</f>
        <v>CITY OF BRADY</v>
      </c>
    </row>
    <row r="1870" spans="1:21" ht="11.85" customHeight="1" x14ac:dyDescent="0.2">
      <c r="E1870" s="2" t="str">
        <f>$E$2</f>
        <v>BUDGET  REPORT</v>
      </c>
    </row>
    <row r="1871" spans="1:21" ht="11.85" customHeight="1" x14ac:dyDescent="0.2">
      <c r="E1871" s="2" t="str">
        <f>$E$3</f>
        <v>FISCAL YEAR 2025 - 2026</v>
      </c>
    </row>
    <row r="1872" spans="1:21" ht="11.85" customHeight="1" x14ac:dyDescent="0.2">
      <c r="A1872" s="3" t="s">
        <v>3</v>
      </c>
    </row>
    <row r="1873" spans="1:21" ht="11.85" customHeight="1" x14ac:dyDescent="0.2">
      <c r="A1873" s="3" t="s">
        <v>926</v>
      </c>
    </row>
    <row r="1874" spans="1:21" ht="11.85" customHeight="1" x14ac:dyDescent="0.2">
      <c r="I1874" s="49" t="str">
        <f>$I$6</f>
        <v>(----- 2024-2025------)</v>
      </c>
      <c r="J1874" s="49"/>
      <c r="K1874" s="49"/>
      <c r="L1874" s="6"/>
      <c r="M1874" s="50" t="str">
        <f>$M$6</f>
        <v>2025-2026</v>
      </c>
      <c r="N1874" s="50"/>
      <c r="O1874" s="50"/>
      <c r="P1874" s="50"/>
      <c r="Q1874" s="50"/>
    </row>
    <row r="1875" spans="1:21" ht="11.85" customHeight="1" x14ac:dyDescent="0.2">
      <c r="C1875" s="5" t="str">
        <f>$C$7</f>
        <v>2021-2022</v>
      </c>
      <c r="D1875" s="5"/>
      <c r="E1875" s="5" t="str">
        <f>$E$7</f>
        <v>2022-2023</v>
      </c>
      <c r="F1875" s="5"/>
      <c r="G1875" s="5" t="str">
        <f>$G$7</f>
        <v>2023-2024</v>
      </c>
      <c r="H1875" s="5"/>
      <c r="I1875" s="5" t="s">
        <v>9</v>
      </c>
      <c r="J1875" s="5"/>
      <c r="K1875" s="5" t="str">
        <f>+$K$7</f>
        <v>PROJECTED</v>
      </c>
      <c r="L1875" s="6"/>
      <c r="M1875" s="5" t="str">
        <f>$M$7</f>
        <v>2025-2026</v>
      </c>
      <c r="N1875" s="6"/>
      <c r="O1875" s="5" t="str">
        <f>$O$7</f>
        <v>2025-2026</v>
      </c>
      <c r="P1875" s="6"/>
      <c r="Q1875" s="5" t="str">
        <f>$Q$7</f>
        <v>APPROVED</v>
      </c>
    </row>
    <row r="1876" spans="1:21" ht="11.85" customHeight="1" x14ac:dyDescent="0.2">
      <c r="A1876" s="7" t="s">
        <v>279</v>
      </c>
      <c r="C1876" s="8" t="s">
        <v>12</v>
      </c>
      <c r="D1876" s="5"/>
      <c r="E1876" s="8" t="s">
        <v>12</v>
      </c>
      <c r="F1876" s="5"/>
      <c r="G1876" s="8" t="s">
        <v>12</v>
      </c>
      <c r="H1876" s="5"/>
      <c r="I1876" s="8" t="s">
        <v>13</v>
      </c>
      <c r="J1876" s="5"/>
      <c r="K1876" s="8" t="s">
        <v>13</v>
      </c>
      <c r="L1876" s="6"/>
      <c r="M1876" s="8" t="str">
        <f>$M$8</f>
        <v>BASE</v>
      </c>
      <c r="N1876" s="6"/>
      <c r="O1876" s="8" t="str">
        <f>$O$8</f>
        <v>SUPPLEMENTAL</v>
      </c>
      <c r="P1876" s="6"/>
      <c r="Q1876" s="8" t="str">
        <f>$Q$8</f>
        <v>BUDGET</v>
      </c>
    </row>
    <row r="1877" spans="1:21" ht="11.85" customHeight="1" x14ac:dyDescent="0.2">
      <c r="L1877" s="9"/>
      <c r="N1877" s="9"/>
      <c r="P1877" s="9"/>
    </row>
    <row r="1878" spans="1:21" ht="11.85" customHeight="1" x14ac:dyDescent="0.2">
      <c r="A1878" s="3" t="s">
        <v>969</v>
      </c>
      <c r="C1878" s="2">
        <v>0</v>
      </c>
      <c r="E1878" s="2">
        <v>0</v>
      </c>
      <c r="G1878" s="2">
        <v>0</v>
      </c>
      <c r="I1878" s="2">
        <v>0</v>
      </c>
      <c r="K1878" s="2">
        <v>0</v>
      </c>
      <c r="L1878" s="9"/>
      <c r="M1878" s="2">
        <v>0</v>
      </c>
      <c r="N1878" s="9"/>
      <c r="O1878" s="2">
        <v>0</v>
      </c>
      <c r="P1878" s="9"/>
      <c r="Q1878" s="2">
        <f>M1878+O1878</f>
        <v>0</v>
      </c>
      <c r="T1878" s="11"/>
    </row>
    <row r="1879" spans="1:21" ht="11.85" customHeight="1" x14ac:dyDescent="0.2">
      <c r="A1879" s="3" t="s">
        <v>970</v>
      </c>
      <c r="C1879" s="12">
        <v>0</v>
      </c>
      <c r="E1879" s="12">
        <v>0</v>
      </c>
      <c r="G1879" s="12">
        <v>257420</v>
      </c>
      <c r="I1879" s="12">
        <v>44000</v>
      </c>
      <c r="K1879" s="12">
        <v>75539</v>
      </c>
      <c r="L1879" s="9"/>
      <c r="M1879" s="12">
        <v>0</v>
      </c>
      <c r="N1879" s="9"/>
      <c r="O1879" s="12">
        <v>0</v>
      </c>
      <c r="P1879" s="9"/>
      <c r="Q1879" s="12">
        <f>M1879+O1879</f>
        <v>0</v>
      </c>
      <c r="T1879" s="11"/>
    </row>
    <row r="1880" spans="1:21" ht="11.85" customHeight="1" x14ac:dyDescent="0.2">
      <c r="A1880" s="3" t="s">
        <v>337</v>
      </c>
      <c r="C1880" s="2">
        <f>SUM(C1878:C1879)</f>
        <v>0</v>
      </c>
      <c r="E1880" s="2">
        <f>SUM(E1878:E1879)</f>
        <v>0</v>
      </c>
      <c r="G1880" s="2">
        <f>SUM(G1878:G1879)</f>
        <v>257420</v>
      </c>
      <c r="I1880" s="2">
        <f>SUM(I1878:I1879)</f>
        <v>44000</v>
      </c>
      <c r="K1880" s="2">
        <f>SUM(K1878:K1879)</f>
        <v>75539</v>
      </c>
      <c r="L1880" s="9"/>
      <c r="M1880" s="2">
        <f>SUM(M1878:M1879)</f>
        <v>0</v>
      </c>
      <c r="N1880" s="9"/>
      <c r="O1880" s="2">
        <f>SUM(O1878:O1879)</f>
        <v>0</v>
      </c>
      <c r="P1880" s="9"/>
      <c r="Q1880" s="2">
        <f>SUM(Q1878:Q1879)</f>
        <v>0</v>
      </c>
    </row>
    <row r="1881" spans="1:21" ht="11.85" customHeight="1" x14ac:dyDescent="0.2">
      <c r="L1881" s="9"/>
      <c r="N1881" s="9"/>
      <c r="P1881" s="9"/>
      <c r="T1881" s="14"/>
    </row>
    <row r="1882" spans="1:21" ht="11.85" customHeight="1" x14ac:dyDescent="0.2">
      <c r="A1882" s="3" t="s">
        <v>971</v>
      </c>
      <c r="C1882" s="2">
        <f>C1826+C1842+C1864+C1880</f>
        <v>1665057.5199999998</v>
      </c>
      <c r="E1882" s="2">
        <f>E1826+E1842+E1864+E1880</f>
        <v>1851972.31</v>
      </c>
      <c r="G1882" s="2">
        <f>G1826+G1842+G1864+G1880</f>
        <v>2117688.1000000006</v>
      </c>
      <c r="I1882" s="2">
        <f>I1826+I1842+I1864+I1880</f>
        <v>2051584</v>
      </c>
      <c r="K1882" s="2">
        <f>K1826+K1842+K1864+K1880</f>
        <v>2072623</v>
      </c>
      <c r="L1882" s="9"/>
      <c r="M1882" s="2">
        <f>M1826+M1842+M1864+M1880</f>
        <v>1945789</v>
      </c>
      <c r="N1882" s="9"/>
      <c r="O1882" s="2">
        <f>O1826+O1842+O1864+O1880</f>
        <v>0</v>
      </c>
      <c r="P1882" s="9"/>
      <c r="Q1882" s="2">
        <f>Q1826+Q1842+Q1864+Q1880</f>
        <v>1945789</v>
      </c>
      <c r="R1882" s="54"/>
      <c r="T1882" s="11"/>
      <c r="U1882" s="9"/>
    </row>
    <row r="1883" spans="1:21" ht="11.85" customHeight="1" x14ac:dyDescent="0.2"/>
    <row r="1884" spans="1:21" ht="11.85" customHeight="1" x14ac:dyDescent="0.2"/>
    <row r="1885" spans="1:21" ht="11.85" customHeight="1" x14ac:dyDescent="0.2"/>
    <row r="1886" spans="1:21" ht="11.85" customHeight="1" x14ac:dyDescent="0.2"/>
    <row r="1887" spans="1:21" ht="11.85" customHeight="1" x14ac:dyDescent="0.2"/>
    <row r="1888" spans="1:21" ht="11.85" customHeight="1" x14ac:dyDescent="0.2"/>
    <row r="1889" ht="11.85" customHeight="1" x14ac:dyDescent="0.2"/>
    <row r="1890" ht="11.85" customHeight="1" x14ac:dyDescent="0.2"/>
    <row r="1891" ht="11.85" customHeight="1" x14ac:dyDescent="0.2"/>
    <row r="1892" ht="11.85" customHeight="1" x14ac:dyDescent="0.2"/>
    <row r="1893" ht="11.85" customHeight="1" x14ac:dyDescent="0.2"/>
    <row r="1894" ht="11.85" customHeight="1" x14ac:dyDescent="0.2"/>
    <row r="1895" ht="11.85" customHeight="1" x14ac:dyDescent="0.2"/>
    <row r="1896" ht="11.85" customHeight="1" x14ac:dyDescent="0.2"/>
    <row r="1897" ht="11.85" customHeight="1" x14ac:dyDescent="0.2"/>
    <row r="1898" ht="11.85" customHeight="1" x14ac:dyDescent="0.2"/>
    <row r="1899" ht="11.85" customHeight="1" x14ac:dyDescent="0.2"/>
    <row r="1900" ht="11.85" customHeight="1" x14ac:dyDescent="0.2"/>
    <row r="1901" ht="11.85" customHeight="1" x14ac:dyDescent="0.2"/>
    <row r="1902" ht="11.85" customHeight="1" x14ac:dyDescent="0.2"/>
    <row r="1903" ht="11.85" customHeight="1" x14ac:dyDescent="0.2"/>
    <row r="1904" ht="11.85" customHeight="1" x14ac:dyDescent="0.2"/>
    <row r="1905" ht="11.85" customHeight="1" x14ac:dyDescent="0.2"/>
    <row r="1906" ht="11.85" customHeight="1" x14ac:dyDescent="0.2"/>
    <row r="1907" ht="11.85" customHeight="1" x14ac:dyDescent="0.2"/>
    <row r="1908" ht="11.85" customHeight="1" x14ac:dyDescent="0.2"/>
    <row r="1909" ht="11.85" customHeight="1" x14ac:dyDescent="0.2"/>
    <row r="1910" ht="11.85" customHeight="1" x14ac:dyDescent="0.2"/>
    <row r="1911" ht="11.85" customHeight="1" x14ac:dyDescent="0.2"/>
    <row r="1912" ht="11.85" customHeight="1" x14ac:dyDescent="0.2"/>
    <row r="1913" ht="11.85" customHeight="1" x14ac:dyDescent="0.2"/>
    <row r="1914" ht="11.85" customHeight="1" x14ac:dyDescent="0.2"/>
    <row r="1915" ht="11.85" customHeight="1" x14ac:dyDescent="0.2"/>
    <row r="1916" ht="11.85" customHeight="1" x14ac:dyDescent="0.2"/>
    <row r="1917" ht="11.85" customHeight="1" x14ac:dyDescent="0.2"/>
    <row r="1918" ht="11.85" customHeight="1" x14ac:dyDescent="0.2"/>
    <row r="1919" ht="11.85" customHeight="1" x14ac:dyDescent="0.2"/>
    <row r="1920" ht="11.85" customHeight="1" x14ac:dyDescent="0.2"/>
    <row r="1921" spans="1:5" ht="11.85" customHeight="1" x14ac:dyDescent="0.2"/>
    <row r="1922" spans="1:5" ht="11.85" customHeight="1" x14ac:dyDescent="0.2"/>
    <row r="1923" spans="1:5" ht="11.85" customHeight="1" x14ac:dyDescent="0.2"/>
    <row r="1924" spans="1:5" ht="11.85" customHeight="1" x14ac:dyDescent="0.2"/>
    <row r="1925" spans="1:5" ht="11.85" customHeight="1" x14ac:dyDescent="0.2"/>
    <row r="1926" spans="1:5" ht="11.85" customHeight="1" x14ac:dyDescent="0.2"/>
    <row r="1927" spans="1:5" ht="11.85" customHeight="1" x14ac:dyDescent="0.2"/>
    <row r="1928" spans="1:5" ht="11.85" customHeight="1" x14ac:dyDescent="0.2"/>
    <row r="1929" spans="1:5" ht="11.85" customHeight="1" x14ac:dyDescent="0.2"/>
    <row r="1930" spans="1:5" ht="11.85" customHeight="1" x14ac:dyDescent="0.2"/>
    <row r="1931" spans="1:5" ht="11.85" customHeight="1" x14ac:dyDescent="0.2"/>
    <row r="1932" spans="1:5" ht="11.85" customHeight="1" x14ac:dyDescent="0.2">
      <c r="A1932" s="1"/>
      <c r="B1932" s="1"/>
      <c r="E1932" s="2" t="str">
        <f>$E$1</f>
        <v>CITY OF BRADY</v>
      </c>
    </row>
    <row r="1933" spans="1:5" ht="11.85" customHeight="1" x14ac:dyDescent="0.2">
      <c r="E1933" s="2" t="str">
        <f>$E$2</f>
        <v>BUDGET  REPORT</v>
      </c>
    </row>
    <row r="1934" spans="1:5" ht="11.85" customHeight="1" x14ac:dyDescent="0.2">
      <c r="E1934" s="2" t="str">
        <f>$E$3</f>
        <v>FISCAL YEAR 2025 - 2026</v>
      </c>
    </row>
    <row r="1935" spans="1:5" ht="11.85" customHeight="1" x14ac:dyDescent="0.2">
      <c r="A1935" s="3" t="s">
        <v>3</v>
      </c>
    </row>
    <row r="1936" spans="1:5" ht="11.85" customHeight="1" x14ac:dyDescent="0.2">
      <c r="A1936" s="3" t="s">
        <v>972</v>
      </c>
    </row>
    <row r="1937" spans="1:21" ht="11.85" customHeight="1" x14ac:dyDescent="0.2">
      <c r="I1937" s="49" t="str">
        <f>$I$6</f>
        <v>(----- 2024-2025------)</v>
      </c>
      <c r="J1937" s="49"/>
      <c r="K1937" s="49"/>
      <c r="L1937" s="6"/>
      <c r="M1937" s="50" t="str">
        <f>$M$6</f>
        <v>2025-2026</v>
      </c>
      <c r="N1937" s="50"/>
      <c r="O1937" s="50"/>
      <c r="P1937" s="50"/>
      <c r="Q1937" s="50"/>
    </row>
    <row r="1938" spans="1:21" ht="11.85" customHeight="1" x14ac:dyDescent="0.2">
      <c r="C1938" s="5" t="str">
        <f>$C$7</f>
        <v>2021-2022</v>
      </c>
      <c r="D1938" s="5"/>
      <c r="E1938" s="5" t="str">
        <f>$E$7</f>
        <v>2022-2023</v>
      </c>
      <c r="F1938" s="5"/>
      <c r="G1938" s="5" t="str">
        <f>$G$7</f>
        <v>2023-2024</v>
      </c>
      <c r="H1938" s="5"/>
      <c r="I1938" s="5" t="s">
        <v>9</v>
      </c>
      <c r="J1938" s="5"/>
      <c r="K1938" s="5" t="str">
        <f>+$K$7</f>
        <v>PROJECTED</v>
      </c>
      <c r="L1938" s="6"/>
      <c r="M1938" s="5" t="str">
        <f>$M$7</f>
        <v>2025-2026</v>
      </c>
      <c r="N1938" s="6"/>
      <c r="O1938" s="5" t="str">
        <f>$O$7</f>
        <v>2025-2026</v>
      </c>
      <c r="P1938" s="6"/>
      <c r="Q1938" s="5" t="str">
        <f>$Q$7</f>
        <v>APPROVED</v>
      </c>
    </row>
    <row r="1939" spans="1:21" ht="11.85" customHeight="1" x14ac:dyDescent="0.2">
      <c r="A1939" s="7" t="s">
        <v>279</v>
      </c>
      <c r="C1939" s="8" t="s">
        <v>12</v>
      </c>
      <c r="D1939" s="5"/>
      <c r="E1939" s="8" t="s">
        <v>12</v>
      </c>
      <c r="F1939" s="5"/>
      <c r="G1939" s="8" t="s">
        <v>12</v>
      </c>
      <c r="H1939" s="5"/>
      <c r="I1939" s="8" t="s">
        <v>13</v>
      </c>
      <c r="J1939" s="5"/>
      <c r="K1939" s="8" t="s">
        <v>13</v>
      </c>
      <c r="L1939" s="6"/>
      <c r="M1939" s="8" t="str">
        <f>$M$8</f>
        <v>BASE</v>
      </c>
      <c r="N1939" s="6"/>
      <c r="O1939" s="8" t="str">
        <f>$O$8</f>
        <v>SUPPLEMENTAL</v>
      </c>
      <c r="P1939" s="6"/>
      <c r="Q1939" s="8" t="str">
        <f>$Q$8</f>
        <v>BUDGET</v>
      </c>
    </row>
    <row r="1940" spans="1:21" ht="11.85" customHeight="1" x14ac:dyDescent="0.2"/>
    <row r="1941" spans="1:21" ht="11.85" customHeight="1" x14ac:dyDescent="0.2">
      <c r="A1941" s="10" t="s">
        <v>280</v>
      </c>
    </row>
    <row r="1942" spans="1:21" ht="11.85" customHeight="1" x14ac:dyDescent="0.2">
      <c r="A1942" s="3" t="s">
        <v>973</v>
      </c>
      <c r="C1942" s="2">
        <v>62663.99</v>
      </c>
      <c r="E1942" s="2">
        <v>84023.4</v>
      </c>
      <c r="G1942" s="2">
        <v>85201.58</v>
      </c>
      <c r="I1942" s="2">
        <v>91685</v>
      </c>
      <c r="K1942" s="2">
        <v>91685</v>
      </c>
      <c r="L1942" s="9"/>
      <c r="M1942" s="2">
        <v>93827</v>
      </c>
      <c r="N1942" s="9"/>
      <c r="O1942" s="2">
        <v>0</v>
      </c>
      <c r="P1942" s="9"/>
      <c r="Q1942" s="2">
        <f t="shared" ref="Q1942:Q1950" si="68">M1942+O1942</f>
        <v>93827</v>
      </c>
      <c r="T1942" s="11"/>
    </row>
    <row r="1943" spans="1:21" ht="11.85" customHeight="1" x14ac:dyDescent="0.2">
      <c r="A1943" s="3" t="s">
        <v>974</v>
      </c>
      <c r="C1943" s="2">
        <v>1262.8900000000001</v>
      </c>
      <c r="E1943" s="2">
        <v>1979.28</v>
      </c>
      <c r="G1943" s="2">
        <v>1639.51</v>
      </c>
      <c r="I1943" s="2">
        <v>2000</v>
      </c>
      <c r="K1943" s="2">
        <v>2000</v>
      </c>
      <c r="L1943" s="9"/>
      <c r="M1943" s="2">
        <v>2000</v>
      </c>
      <c r="N1943" s="9"/>
      <c r="O1943" s="2">
        <v>0</v>
      </c>
      <c r="P1943" s="9"/>
      <c r="Q1943" s="2">
        <f t="shared" si="68"/>
        <v>2000</v>
      </c>
      <c r="T1943" s="11"/>
    </row>
    <row r="1944" spans="1:21" ht="11.85" customHeight="1" x14ac:dyDescent="0.2">
      <c r="A1944" s="3" t="s">
        <v>975</v>
      </c>
      <c r="C1944" s="2">
        <v>0</v>
      </c>
      <c r="E1944" s="2">
        <v>0</v>
      </c>
      <c r="G1944" s="2">
        <v>0</v>
      </c>
      <c r="I1944" s="2">
        <v>0</v>
      </c>
      <c r="K1944" s="2">
        <v>0</v>
      </c>
      <c r="L1944" s="9"/>
      <c r="M1944" s="2">
        <v>0</v>
      </c>
      <c r="N1944" s="9"/>
      <c r="O1944" s="2">
        <v>0</v>
      </c>
      <c r="P1944" s="9"/>
      <c r="Q1944" s="2">
        <f>M1944+O1944</f>
        <v>0</v>
      </c>
      <c r="T1944" s="11"/>
    </row>
    <row r="1945" spans="1:21" ht="11.85" customHeight="1" x14ac:dyDescent="0.2">
      <c r="A1945" s="3" t="s">
        <v>976</v>
      </c>
      <c r="C1945" s="2">
        <v>0</v>
      </c>
      <c r="E1945" s="2">
        <v>0</v>
      </c>
      <c r="G1945" s="2">
        <v>0</v>
      </c>
      <c r="I1945" s="2">
        <v>0</v>
      </c>
      <c r="K1945" s="2">
        <v>0</v>
      </c>
      <c r="L1945" s="9"/>
      <c r="M1945" s="2">
        <v>0</v>
      </c>
      <c r="N1945" s="9"/>
      <c r="O1945" s="2">
        <v>0</v>
      </c>
      <c r="P1945" s="9"/>
      <c r="Q1945" s="2">
        <f t="shared" si="68"/>
        <v>0</v>
      </c>
      <c r="T1945" s="11"/>
    </row>
    <row r="1946" spans="1:21" ht="11.85" customHeight="1" x14ac:dyDescent="0.2">
      <c r="A1946" s="3" t="s">
        <v>977</v>
      </c>
      <c r="C1946" s="2">
        <v>21588.959999999999</v>
      </c>
      <c r="E1946" s="2">
        <v>21574.53</v>
      </c>
      <c r="G1946" s="2">
        <v>18583.68</v>
      </c>
      <c r="I1946" s="2">
        <v>20283</v>
      </c>
      <c r="K1946" s="2">
        <v>20283</v>
      </c>
      <c r="L1946" s="9"/>
      <c r="M1946" s="2">
        <v>22080</v>
      </c>
      <c r="N1946" s="9"/>
      <c r="O1946" s="2">
        <v>0</v>
      </c>
      <c r="P1946" s="9"/>
      <c r="Q1946" s="2">
        <f t="shared" si="68"/>
        <v>22080</v>
      </c>
      <c r="T1946" s="11"/>
    </row>
    <row r="1947" spans="1:21" ht="11.85" customHeight="1" x14ac:dyDescent="0.2">
      <c r="A1947" s="3" t="s">
        <v>978</v>
      </c>
      <c r="C1947" s="2">
        <v>5115.04</v>
      </c>
      <c r="E1947" s="2">
        <v>6773.1</v>
      </c>
      <c r="G1947" s="2">
        <v>7113.98</v>
      </c>
      <c r="I1947" s="2">
        <v>7157</v>
      </c>
      <c r="K1947" s="2">
        <v>7157</v>
      </c>
      <c r="L1947" s="9"/>
      <c r="M1947" s="2">
        <v>7173</v>
      </c>
      <c r="N1947" s="9"/>
      <c r="O1947" s="2">
        <v>0</v>
      </c>
      <c r="P1947" s="9"/>
      <c r="Q1947" s="2">
        <f t="shared" si="68"/>
        <v>7173</v>
      </c>
      <c r="T1947" s="11"/>
    </row>
    <row r="1948" spans="1:21" ht="11.85" customHeight="1" x14ac:dyDescent="0.2">
      <c r="A1948" s="3" t="s">
        <v>979</v>
      </c>
      <c r="C1948" s="2">
        <v>3017.31</v>
      </c>
      <c r="E1948" s="2">
        <v>3346.52</v>
      </c>
      <c r="G1948" s="2">
        <v>3008.39</v>
      </c>
      <c r="I1948" s="2">
        <v>2455</v>
      </c>
      <c r="K1948" s="2">
        <v>2455</v>
      </c>
      <c r="L1948" s="9"/>
      <c r="M1948" s="2">
        <v>2509</v>
      </c>
      <c r="N1948" s="9"/>
      <c r="O1948" s="2">
        <v>0</v>
      </c>
      <c r="P1948" s="9"/>
      <c r="Q1948" s="2">
        <f t="shared" si="68"/>
        <v>2509</v>
      </c>
      <c r="T1948" s="11"/>
    </row>
    <row r="1949" spans="1:21" ht="11.85" customHeight="1" x14ac:dyDescent="0.2">
      <c r="A1949" s="3" t="s">
        <v>980</v>
      </c>
      <c r="C1949" s="2">
        <v>64.23</v>
      </c>
      <c r="E1949" s="2">
        <v>32.380000000000003</v>
      </c>
      <c r="G1949" s="2">
        <v>407.64</v>
      </c>
      <c r="I1949" s="2">
        <v>360</v>
      </c>
      <c r="K1949" s="2">
        <v>360</v>
      </c>
      <c r="L1949" s="9"/>
      <c r="M1949" s="2">
        <v>288</v>
      </c>
      <c r="N1949" s="9"/>
      <c r="O1949" s="2">
        <v>0</v>
      </c>
      <c r="P1949" s="9"/>
      <c r="Q1949" s="2">
        <f t="shared" si="68"/>
        <v>288</v>
      </c>
      <c r="T1949" s="11"/>
    </row>
    <row r="1950" spans="1:21" ht="11.85" customHeight="1" x14ac:dyDescent="0.2">
      <c r="A1950" s="3" t="s">
        <v>981</v>
      </c>
      <c r="C1950" s="12">
        <v>5015.08</v>
      </c>
      <c r="E1950" s="12">
        <v>6513.52</v>
      </c>
      <c r="G1950" s="12">
        <v>6580.64</v>
      </c>
      <c r="I1950" s="12">
        <v>7307</v>
      </c>
      <c r="K1950" s="12">
        <v>7307</v>
      </c>
      <c r="L1950" s="9"/>
      <c r="M1950" s="12">
        <v>7475</v>
      </c>
      <c r="N1950" s="9"/>
      <c r="O1950" s="12">
        <v>0</v>
      </c>
      <c r="P1950" s="9"/>
      <c r="Q1950" s="12">
        <f t="shared" si="68"/>
        <v>7475</v>
      </c>
      <c r="T1950" s="11"/>
    </row>
    <row r="1951" spans="1:21" ht="11.85" customHeight="1" x14ac:dyDescent="0.2">
      <c r="A1951" s="3" t="s">
        <v>291</v>
      </c>
      <c r="C1951" s="2">
        <f>SUM(C1942:C1950)</f>
        <v>98727.499999999985</v>
      </c>
      <c r="E1951" s="2">
        <f>SUM(E1942:E1950)</f>
        <v>124242.73000000001</v>
      </c>
      <c r="G1951" s="2">
        <f>SUM(G1942:G1950)</f>
        <v>122535.41999999998</v>
      </c>
      <c r="I1951" s="2">
        <f>SUM(I1942:I1950)</f>
        <v>131247</v>
      </c>
      <c r="K1951" s="2">
        <f>SUM(K1942:K1950)</f>
        <v>131247</v>
      </c>
      <c r="L1951" s="9"/>
      <c r="M1951" s="2">
        <f>SUM(M1942:M1950)</f>
        <v>135352</v>
      </c>
      <c r="N1951" s="9"/>
      <c r="O1951" s="2">
        <f>SUM(O1942:O1950)</f>
        <v>0</v>
      </c>
      <c r="P1951" s="9"/>
      <c r="Q1951" s="2">
        <f>SUM(Q1942:Q1950)</f>
        <v>135352</v>
      </c>
      <c r="R1951" s="54"/>
      <c r="T1951" s="14"/>
      <c r="U1951" s="9"/>
    </row>
    <row r="1952" spans="1:21" ht="11.85" customHeight="1" x14ac:dyDescent="0.2">
      <c r="L1952" s="9"/>
      <c r="N1952" s="9"/>
      <c r="P1952" s="9"/>
    </row>
    <row r="1953" spans="1:20" ht="11.85" customHeight="1" x14ac:dyDescent="0.2">
      <c r="A1953" s="10" t="s">
        <v>292</v>
      </c>
      <c r="L1953" s="9"/>
      <c r="N1953" s="9"/>
      <c r="P1953" s="9"/>
    </row>
    <row r="1954" spans="1:20" ht="11.85" customHeight="1" x14ac:dyDescent="0.2">
      <c r="A1954" s="3" t="s">
        <v>982</v>
      </c>
      <c r="C1954" s="2">
        <v>0</v>
      </c>
      <c r="E1954" s="2">
        <v>0</v>
      </c>
      <c r="G1954" s="2">
        <v>0</v>
      </c>
      <c r="I1954" s="2">
        <v>0</v>
      </c>
      <c r="K1954" s="2">
        <v>0</v>
      </c>
      <c r="L1954" s="9"/>
      <c r="M1954" s="2">
        <v>0</v>
      </c>
      <c r="N1954" s="9"/>
      <c r="O1954" s="2">
        <v>0</v>
      </c>
      <c r="P1954" s="9"/>
      <c r="Q1954" s="2">
        <f t="shared" ref="Q1954:Q1968" si="69">M1954+O1954</f>
        <v>0</v>
      </c>
      <c r="T1954" s="11"/>
    </row>
    <row r="1955" spans="1:20" ht="11.85" customHeight="1" x14ac:dyDescent="0.2">
      <c r="A1955" s="3" t="s">
        <v>983</v>
      </c>
      <c r="C1955" s="2">
        <v>53123.9</v>
      </c>
      <c r="E1955" s="2">
        <v>51695.7</v>
      </c>
      <c r="G1955" s="2">
        <v>50321.599999999999</v>
      </c>
      <c r="I1955" s="2">
        <v>50000</v>
      </c>
      <c r="K1955" s="2">
        <v>50000</v>
      </c>
      <c r="L1955" s="9"/>
      <c r="M1955" s="2">
        <v>50000</v>
      </c>
      <c r="N1955" s="9"/>
      <c r="O1955" s="2">
        <v>0</v>
      </c>
      <c r="P1955" s="9"/>
      <c r="Q1955" s="2">
        <f t="shared" si="69"/>
        <v>50000</v>
      </c>
      <c r="T1955" s="11"/>
    </row>
    <row r="1956" spans="1:20" ht="11.85" customHeight="1" x14ac:dyDescent="0.2">
      <c r="A1956" s="3" t="s">
        <v>984</v>
      </c>
      <c r="C1956" s="2">
        <v>0</v>
      </c>
      <c r="E1956" s="2">
        <v>0</v>
      </c>
      <c r="G1956" s="2">
        <v>11963</v>
      </c>
      <c r="I1956" s="2">
        <v>0</v>
      </c>
      <c r="K1956" s="2">
        <v>2000</v>
      </c>
      <c r="L1956" s="9"/>
      <c r="M1956" s="2">
        <v>0</v>
      </c>
      <c r="N1956" s="9"/>
      <c r="O1956" s="2">
        <v>0</v>
      </c>
      <c r="P1956" s="9"/>
      <c r="Q1956" s="2">
        <f t="shared" si="69"/>
        <v>0</v>
      </c>
      <c r="T1956" s="11"/>
    </row>
    <row r="1957" spans="1:20" ht="11.85" hidden="1" customHeight="1" x14ac:dyDescent="0.2">
      <c r="A1957" s="3" t="s">
        <v>985</v>
      </c>
      <c r="C1957" s="2">
        <v>0</v>
      </c>
      <c r="E1957" s="2">
        <v>0</v>
      </c>
      <c r="G1957" s="2">
        <v>0</v>
      </c>
      <c r="I1957" s="2">
        <v>0</v>
      </c>
      <c r="K1957" s="2">
        <v>0</v>
      </c>
      <c r="L1957" s="9"/>
      <c r="M1957" s="2">
        <v>0</v>
      </c>
      <c r="N1957" s="9"/>
      <c r="O1957" s="2">
        <v>0</v>
      </c>
      <c r="P1957" s="9"/>
      <c r="Q1957" s="2">
        <f t="shared" si="69"/>
        <v>0</v>
      </c>
      <c r="T1957" s="11"/>
    </row>
    <row r="1958" spans="1:20" ht="11.85" hidden="1" customHeight="1" x14ac:dyDescent="0.2">
      <c r="A1958" s="3" t="s">
        <v>986</v>
      </c>
      <c r="C1958" s="2">
        <v>0</v>
      </c>
      <c r="E1958" s="2">
        <v>0</v>
      </c>
      <c r="G1958" s="2">
        <v>0</v>
      </c>
      <c r="I1958" s="2">
        <v>0</v>
      </c>
      <c r="K1958" s="2">
        <v>0</v>
      </c>
      <c r="L1958" s="9"/>
      <c r="M1958" s="2">
        <v>0</v>
      </c>
      <c r="N1958" s="9"/>
      <c r="O1958" s="2">
        <v>0</v>
      </c>
      <c r="P1958" s="9"/>
      <c r="Q1958" s="2">
        <f t="shared" si="69"/>
        <v>0</v>
      </c>
      <c r="T1958" s="11"/>
    </row>
    <row r="1959" spans="1:20" ht="11.85" customHeight="1" x14ac:dyDescent="0.2">
      <c r="A1959" s="3" t="s">
        <v>987</v>
      </c>
      <c r="C1959" s="2">
        <v>958</v>
      </c>
      <c r="E1959" s="2">
        <v>995.98</v>
      </c>
      <c r="G1959" s="2">
        <v>1163.96</v>
      </c>
      <c r="I1959" s="2">
        <v>1400</v>
      </c>
      <c r="K1959" s="2">
        <v>1400</v>
      </c>
      <c r="L1959" s="9"/>
      <c r="M1959" s="2">
        <v>1400</v>
      </c>
      <c r="N1959" s="9"/>
      <c r="O1959" s="2">
        <v>0</v>
      </c>
      <c r="P1959" s="9"/>
      <c r="Q1959" s="2">
        <f t="shared" si="69"/>
        <v>1400</v>
      </c>
      <c r="T1959" s="11"/>
    </row>
    <row r="1960" spans="1:20" ht="11.85" hidden="1" customHeight="1" x14ac:dyDescent="0.2">
      <c r="A1960" s="3" t="s">
        <v>988</v>
      </c>
      <c r="C1960" s="2">
        <v>0</v>
      </c>
      <c r="E1960" s="2">
        <v>0</v>
      </c>
      <c r="G1960" s="2">
        <v>0</v>
      </c>
      <c r="I1960" s="2">
        <v>0</v>
      </c>
      <c r="K1960" s="2">
        <v>0</v>
      </c>
      <c r="L1960" s="9"/>
      <c r="M1960" s="2">
        <v>0</v>
      </c>
      <c r="N1960" s="9"/>
      <c r="O1960" s="2">
        <v>0</v>
      </c>
      <c r="P1960" s="9"/>
      <c r="Q1960" s="2">
        <f t="shared" si="69"/>
        <v>0</v>
      </c>
      <c r="T1960" s="11"/>
    </row>
    <row r="1961" spans="1:20" ht="11.85" customHeight="1" x14ac:dyDescent="0.2">
      <c r="A1961" s="3" t="s">
        <v>989</v>
      </c>
      <c r="C1961" s="2">
        <v>0</v>
      </c>
      <c r="E1961" s="2">
        <v>0</v>
      </c>
      <c r="G1961" s="2">
        <v>0</v>
      </c>
      <c r="I1961" s="2">
        <v>0</v>
      </c>
      <c r="K1961" s="2">
        <v>0</v>
      </c>
      <c r="L1961" s="9"/>
      <c r="M1961" s="2">
        <v>0</v>
      </c>
      <c r="N1961" s="9"/>
      <c r="O1961" s="2">
        <v>0</v>
      </c>
      <c r="P1961" s="9"/>
      <c r="Q1961" s="2">
        <f t="shared" si="69"/>
        <v>0</v>
      </c>
      <c r="T1961" s="11"/>
    </row>
    <row r="1962" spans="1:20" ht="11.85" customHeight="1" x14ac:dyDescent="0.2">
      <c r="A1962" s="3" t="s">
        <v>990</v>
      </c>
      <c r="C1962" s="2">
        <v>0</v>
      </c>
      <c r="E1962" s="2">
        <v>0</v>
      </c>
      <c r="G1962" s="2">
        <v>0</v>
      </c>
      <c r="I1962" s="2">
        <v>0</v>
      </c>
      <c r="K1962" s="2">
        <v>0</v>
      </c>
      <c r="L1962" s="9"/>
      <c r="M1962" s="2">
        <v>0</v>
      </c>
      <c r="N1962" s="9"/>
      <c r="O1962" s="2">
        <v>0</v>
      </c>
      <c r="P1962" s="9"/>
      <c r="Q1962" s="2">
        <f t="shared" si="69"/>
        <v>0</v>
      </c>
      <c r="T1962" s="11"/>
    </row>
    <row r="1963" spans="1:20" ht="11.85" hidden="1" customHeight="1" x14ac:dyDescent="0.2">
      <c r="A1963" s="3" t="s">
        <v>991</v>
      </c>
      <c r="C1963" s="2">
        <v>0</v>
      </c>
      <c r="E1963" s="2">
        <v>0</v>
      </c>
      <c r="G1963" s="2">
        <v>0</v>
      </c>
      <c r="I1963" s="2">
        <v>0</v>
      </c>
      <c r="K1963" s="2">
        <v>0</v>
      </c>
      <c r="L1963" s="9"/>
      <c r="M1963" s="2">
        <v>0</v>
      </c>
      <c r="N1963" s="9"/>
      <c r="O1963" s="2">
        <v>0</v>
      </c>
      <c r="P1963" s="9"/>
      <c r="Q1963" s="2">
        <f t="shared" si="69"/>
        <v>0</v>
      </c>
      <c r="T1963" s="11"/>
    </row>
    <row r="1964" spans="1:20" ht="11.85" customHeight="1" x14ac:dyDescent="0.2">
      <c r="A1964" s="3" t="s">
        <v>992</v>
      </c>
      <c r="C1964" s="2">
        <v>555</v>
      </c>
      <c r="E1964" s="2">
        <v>605</v>
      </c>
      <c r="G1964" s="2">
        <v>1405</v>
      </c>
      <c r="I1964" s="2">
        <v>800</v>
      </c>
      <c r="K1964" s="2">
        <v>800</v>
      </c>
      <c r="L1964" s="9"/>
      <c r="M1964" s="2">
        <v>800</v>
      </c>
      <c r="N1964" s="9"/>
      <c r="O1964" s="2">
        <v>0</v>
      </c>
      <c r="P1964" s="9"/>
      <c r="Q1964" s="2">
        <f t="shared" si="69"/>
        <v>800</v>
      </c>
      <c r="T1964" s="11"/>
    </row>
    <row r="1965" spans="1:20" ht="11.85" customHeight="1" x14ac:dyDescent="0.2">
      <c r="A1965" s="3" t="s">
        <v>993</v>
      </c>
      <c r="C1965" s="2">
        <v>650.6</v>
      </c>
      <c r="E1965" s="2">
        <v>1607.5</v>
      </c>
      <c r="G1965" s="2">
        <v>4057.1</v>
      </c>
      <c r="I1965" s="2">
        <v>2100</v>
      </c>
      <c r="K1965" s="2">
        <v>2100</v>
      </c>
      <c r="L1965" s="9"/>
      <c r="M1965" s="2">
        <v>2100</v>
      </c>
      <c r="N1965" s="9"/>
      <c r="O1965" s="2">
        <v>0</v>
      </c>
      <c r="P1965" s="9"/>
      <c r="Q1965" s="2">
        <f t="shared" si="69"/>
        <v>2100</v>
      </c>
      <c r="T1965" s="11"/>
    </row>
    <row r="1966" spans="1:20" ht="11.85" customHeight="1" x14ac:dyDescent="0.2">
      <c r="A1966" s="3" t="s">
        <v>994</v>
      </c>
      <c r="C1966" s="2">
        <v>0</v>
      </c>
      <c r="E1966" s="2">
        <v>2432.91</v>
      </c>
      <c r="G1966" s="2">
        <v>0</v>
      </c>
      <c r="I1966" s="2">
        <v>0</v>
      </c>
      <c r="K1966" s="2">
        <v>0</v>
      </c>
      <c r="L1966" s="9"/>
      <c r="M1966" s="2">
        <v>0</v>
      </c>
      <c r="N1966" s="9"/>
      <c r="O1966" s="2">
        <v>0</v>
      </c>
      <c r="P1966" s="9"/>
      <c r="Q1966" s="2">
        <f t="shared" si="69"/>
        <v>0</v>
      </c>
      <c r="T1966" s="11"/>
    </row>
    <row r="1967" spans="1:20" ht="11.85" customHeight="1" x14ac:dyDescent="0.2">
      <c r="A1967" s="3" t="s">
        <v>995</v>
      </c>
      <c r="C1967" s="12">
        <v>3000</v>
      </c>
      <c r="E1967" s="12">
        <v>0</v>
      </c>
      <c r="G1967" s="12">
        <v>0</v>
      </c>
      <c r="I1967" s="12">
        <v>3000</v>
      </c>
      <c r="K1967" s="12">
        <v>3000</v>
      </c>
      <c r="L1967" s="9"/>
      <c r="M1967" s="12">
        <v>3000</v>
      </c>
      <c r="N1967" s="9"/>
      <c r="O1967" s="12">
        <v>0</v>
      </c>
      <c r="P1967" s="9"/>
      <c r="Q1967" s="12">
        <f t="shared" si="69"/>
        <v>3000</v>
      </c>
      <c r="T1967" s="11"/>
    </row>
    <row r="1968" spans="1:20" ht="11.85" hidden="1" customHeight="1" x14ac:dyDescent="0.2">
      <c r="A1968" s="3" t="s">
        <v>996</v>
      </c>
      <c r="C1968" s="12">
        <v>0</v>
      </c>
      <c r="E1968" s="12">
        <v>0</v>
      </c>
      <c r="G1968" s="12">
        <v>0</v>
      </c>
      <c r="I1968" s="12">
        <v>0</v>
      </c>
      <c r="K1968" s="12">
        <v>0</v>
      </c>
      <c r="L1968" s="9"/>
      <c r="M1968" s="12">
        <v>0</v>
      </c>
      <c r="N1968" s="9"/>
      <c r="O1968" s="12">
        <v>0</v>
      </c>
      <c r="P1968" s="9"/>
      <c r="Q1968" s="12">
        <f t="shared" si="69"/>
        <v>0</v>
      </c>
      <c r="T1968" s="11"/>
    </row>
    <row r="1969" spans="1:20" ht="11.85" customHeight="1" x14ac:dyDescent="0.2">
      <c r="A1969" s="3" t="s">
        <v>310</v>
      </c>
      <c r="C1969" s="2">
        <f>SUM(C1954:C1968)</f>
        <v>58287.5</v>
      </c>
      <c r="E1969" s="2">
        <f>SUM(E1954:E1968)</f>
        <v>57337.09</v>
      </c>
      <c r="G1969" s="2">
        <f>SUM(G1954:G1968)</f>
        <v>68910.66</v>
      </c>
      <c r="I1969" s="2">
        <f>SUM(I1954:I1968)</f>
        <v>57300</v>
      </c>
      <c r="K1969" s="2">
        <f>SUM(K1954:K1968)</f>
        <v>59300</v>
      </c>
      <c r="L1969" s="9"/>
      <c r="M1969" s="2">
        <f>SUM(M1954:M1968)</f>
        <v>57300</v>
      </c>
      <c r="N1969" s="9"/>
      <c r="O1969" s="2">
        <f>SUM(O1954:O1968)</f>
        <v>0</v>
      </c>
      <c r="P1969" s="9"/>
      <c r="Q1969" s="2">
        <f>SUM(Q1954:Q1968)</f>
        <v>57300</v>
      </c>
      <c r="T1969" s="14"/>
    </row>
    <row r="1970" spans="1:20" ht="11.85" customHeight="1" x14ac:dyDescent="0.2">
      <c r="L1970" s="9"/>
      <c r="N1970" s="9"/>
      <c r="P1970" s="9"/>
    </row>
    <row r="1971" spans="1:20" ht="11.85" customHeight="1" x14ac:dyDescent="0.2">
      <c r="A1971" s="10" t="s">
        <v>311</v>
      </c>
      <c r="L1971" s="9"/>
      <c r="N1971" s="9"/>
      <c r="P1971" s="9"/>
    </row>
    <row r="1972" spans="1:20" ht="11.85" customHeight="1" x14ac:dyDescent="0.2">
      <c r="A1972" s="3" t="s">
        <v>997</v>
      </c>
      <c r="C1972" s="2">
        <v>923.99</v>
      </c>
      <c r="E1972" s="2">
        <v>234.57</v>
      </c>
      <c r="G1972" s="2">
        <v>189.75</v>
      </c>
      <c r="I1972" s="2">
        <v>700</v>
      </c>
      <c r="K1972" s="2">
        <v>700</v>
      </c>
      <c r="L1972" s="9"/>
      <c r="M1972" s="2">
        <v>700</v>
      </c>
      <c r="N1972" s="9"/>
      <c r="O1972" s="2">
        <v>0</v>
      </c>
      <c r="P1972" s="9"/>
      <c r="Q1972" s="2">
        <f t="shared" ref="Q1972:Q1995" si="70">M1972+O1972</f>
        <v>700</v>
      </c>
      <c r="T1972" s="11"/>
    </row>
    <row r="1973" spans="1:20" ht="11.85" customHeight="1" x14ac:dyDescent="0.2">
      <c r="A1973" s="3" t="s">
        <v>998</v>
      </c>
      <c r="C1973" s="2">
        <v>0</v>
      </c>
      <c r="E1973" s="2">
        <v>0</v>
      </c>
      <c r="G1973" s="2">
        <v>0</v>
      </c>
      <c r="I1973" s="2">
        <v>0</v>
      </c>
      <c r="K1973" s="2">
        <v>0</v>
      </c>
      <c r="L1973" s="9"/>
      <c r="M1973" s="2">
        <v>0</v>
      </c>
      <c r="N1973" s="9"/>
      <c r="O1973" s="2">
        <v>0</v>
      </c>
      <c r="P1973" s="9"/>
      <c r="Q1973" s="2">
        <f t="shared" si="70"/>
        <v>0</v>
      </c>
      <c r="T1973" s="11"/>
    </row>
    <row r="1974" spans="1:20" ht="11.85" customHeight="1" x14ac:dyDescent="0.2">
      <c r="A1974" s="3" t="s">
        <v>999</v>
      </c>
      <c r="C1974" s="2">
        <v>4917.2</v>
      </c>
      <c r="E1974" s="2">
        <v>4732.95</v>
      </c>
      <c r="G1974" s="2">
        <v>5492.78</v>
      </c>
      <c r="I1974" s="2">
        <v>5000</v>
      </c>
      <c r="K1974" s="2">
        <v>5000</v>
      </c>
      <c r="L1974" s="9"/>
      <c r="M1974" s="2">
        <v>5000</v>
      </c>
      <c r="N1974" s="9"/>
      <c r="O1974" s="2">
        <v>0</v>
      </c>
      <c r="P1974" s="9"/>
      <c r="Q1974" s="2">
        <f t="shared" si="70"/>
        <v>5000</v>
      </c>
      <c r="T1974" s="11"/>
    </row>
    <row r="1975" spans="1:20" ht="11.85" customHeight="1" x14ac:dyDescent="0.2">
      <c r="A1975" s="3" t="s">
        <v>1000</v>
      </c>
      <c r="C1975" s="2">
        <v>4031.11</v>
      </c>
      <c r="E1975" s="2">
        <v>4692.83</v>
      </c>
      <c r="G1975" s="2">
        <v>1560.97</v>
      </c>
      <c r="I1975" s="2">
        <v>5500</v>
      </c>
      <c r="K1975" s="2">
        <v>5500</v>
      </c>
      <c r="L1975" s="9"/>
      <c r="M1975" s="2">
        <v>5500</v>
      </c>
      <c r="N1975" s="9"/>
      <c r="O1975" s="2">
        <v>0</v>
      </c>
      <c r="P1975" s="9"/>
      <c r="Q1975" s="2">
        <f t="shared" si="70"/>
        <v>5500</v>
      </c>
      <c r="T1975" s="11"/>
    </row>
    <row r="1976" spans="1:20" ht="11.85" customHeight="1" x14ac:dyDescent="0.2">
      <c r="A1976" s="3" t="s">
        <v>1001</v>
      </c>
      <c r="C1976" s="2">
        <v>235.78</v>
      </c>
      <c r="E1976" s="2">
        <v>706.91</v>
      </c>
      <c r="G1976" s="2">
        <v>1291.0999999999999</v>
      </c>
      <c r="I1976" s="2">
        <v>2000</v>
      </c>
      <c r="K1976" s="2">
        <f>1000+1000</f>
        <v>2000</v>
      </c>
      <c r="L1976" s="9"/>
      <c r="M1976" s="2">
        <v>2000</v>
      </c>
      <c r="N1976" s="9"/>
      <c r="O1976" s="2">
        <v>0</v>
      </c>
      <c r="P1976" s="9"/>
      <c r="Q1976" s="2">
        <f t="shared" si="70"/>
        <v>2000</v>
      </c>
      <c r="T1976" s="11"/>
    </row>
    <row r="1977" spans="1:20" ht="11.85" hidden="1" customHeight="1" x14ac:dyDescent="0.2">
      <c r="A1977" s="3" t="s">
        <v>1002</v>
      </c>
      <c r="C1977" s="2">
        <v>0</v>
      </c>
      <c r="E1977" s="2">
        <v>0</v>
      </c>
      <c r="G1977" s="2">
        <v>0</v>
      </c>
      <c r="I1977" s="2">
        <v>0</v>
      </c>
      <c r="K1977" s="2">
        <v>0</v>
      </c>
      <c r="L1977" s="9"/>
      <c r="M1977" s="2">
        <v>0</v>
      </c>
      <c r="N1977" s="9"/>
      <c r="O1977" s="2">
        <v>0</v>
      </c>
      <c r="P1977" s="9"/>
      <c r="Q1977" s="2">
        <f t="shared" si="70"/>
        <v>0</v>
      </c>
      <c r="T1977" s="11"/>
    </row>
    <row r="1978" spans="1:20" ht="11.85" customHeight="1" x14ac:dyDescent="0.2">
      <c r="A1978" s="3" t="s">
        <v>1003</v>
      </c>
      <c r="C1978" s="2">
        <v>6039.39</v>
      </c>
      <c r="E1978" s="2">
        <v>4368.1400000000003</v>
      </c>
      <c r="G1978" s="2">
        <v>5886.96</v>
      </c>
      <c r="I1978" s="2">
        <v>7000</v>
      </c>
      <c r="K1978" s="2">
        <v>7000</v>
      </c>
      <c r="L1978" s="9"/>
      <c r="M1978" s="2">
        <v>7000</v>
      </c>
      <c r="N1978" s="9"/>
      <c r="O1978" s="2">
        <v>0</v>
      </c>
      <c r="P1978" s="9"/>
      <c r="Q1978" s="2">
        <f t="shared" si="70"/>
        <v>7000</v>
      </c>
      <c r="T1978" s="11"/>
    </row>
    <row r="1979" spans="1:20" ht="11.85" customHeight="1" x14ac:dyDescent="0.2">
      <c r="A1979" s="3" t="s">
        <v>1004</v>
      </c>
      <c r="C1979" s="2">
        <v>0</v>
      </c>
      <c r="E1979" s="2">
        <v>0</v>
      </c>
      <c r="G1979" s="2">
        <v>9</v>
      </c>
      <c r="I1979" s="2">
        <v>0</v>
      </c>
      <c r="K1979" s="2">
        <v>0</v>
      </c>
      <c r="L1979" s="9"/>
      <c r="M1979" s="2">
        <v>0</v>
      </c>
      <c r="N1979" s="9"/>
      <c r="O1979" s="2">
        <v>0</v>
      </c>
      <c r="P1979" s="9"/>
      <c r="Q1979" s="2">
        <f t="shared" si="70"/>
        <v>0</v>
      </c>
      <c r="T1979" s="11"/>
    </row>
    <row r="1980" spans="1:20" ht="11.85" customHeight="1" x14ac:dyDescent="0.2">
      <c r="A1980" s="3" t="s">
        <v>1005</v>
      </c>
      <c r="C1980" s="2">
        <v>1331.27</v>
      </c>
      <c r="E1980" s="2">
        <v>1214.04</v>
      </c>
      <c r="G1980" s="2">
        <v>2565.09</v>
      </c>
      <c r="I1980" s="2">
        <v>3000</v>
      </c>
      <c r="K1980" s="2">
        <f>2000+1000</f>
        <v>3000</v>
      </c>
      <c r="L1980" s="9"/>
      <c r="M1980" s="2">
        <v>3000</v>
      </c>
      <c r="N1980" s="9"/>
      <c r="O1980" s="2">
        <v>0</v>
      </c>
      <c r="P1980" s="9"/>
      <c r="Q1980" s="2">
        <f t="shared" si="70"/>
        <v>3000</v>
      </c>
      <c r="T1980" s="11"/>
    </row>
    <row r="1981" spans="1:20" ht="11.85" customHeight="1" x14ac:dyDescent="0.2">
      <c r="A1981" s="3" t="s">
        <v>1006</v>
      </c>
      <c r="C1981" s="2">
        <v>21611.39</v>
      </c>
      <c r="E1981" s="2">
        <v>20435.91</v>
      </c>
      <c r="G1981" s="2">
        <v>10670.57</v>
      </c>
      <c r="I1981" s="2">
        <v>22500</v>
      </c>
      <c r="K1981" s="2">
        <f>22500-2000</f>
        <v>20500</v>
      </c>
      <c r="L1981" s="9"/>
      <c r="M1981" s="2">
        <v>22500</v>
      </c>
      <c r="N1981" s="9"/>
      <c r="O1981" s="2">
        <v>0</v>
      </c>
      <c r="P1981" s="9"/>
      <c r="Q1981" s="2">
        <f t="shared" si="70"/>
        <v>22500</v>
      </c>
      <c r="T1981" s="11"/>
    </row>
    <row r="1982" spans="1:20" ht="11.85" customHeight="1" x14ac:dyDescent="0.2">
      <c r="A1982" s="3" t="s">
        <v>1007</v>
      </c>
      <c r="C1982" s="2">
        <v>808.6</v>
      </c>
      <c r="E1982" s="2">
        <v>759.3</v>
      </c>
      <c r="G1982" s="2">
        <v>613.09</v>
      </c>
      <c r="I1982" s="2">
        <v>800</v>
      </c>
      <c r="K1982" s="2">
        <v>800</v>
      </c>
      <c r="L1982" s="9"/>
      <c r="M1982" s="2">
        <v>800</v>
      </c>
      <c r="N1982" s="9"/>
      <c r="O1982" s="2">
        <v>0</v>
      </c>
      <c r="P1982" s="9"/>
      <c r="Q1982" s="2">
        <f t="shared" si="70"/>
        <v>800</v>
      </c>
      <c r="T1982" s="11"/>
    </row>
    <row r="1983" spans="1:20" ht="11.85" customHeight="1" x14ac:dyDescent="0.2">
      <c r="A1983" s="3" t="s">
        <v>1008</v>
      </c>
      <c r="C1983" s="2">
        <v>0</v>
      </c>
      <c r="E1983" s="2">
        <v>0</v>
      </c>
      <c r="G1983" s="2">
        <v>129</v>
      </c>
      <c r="I1983" s="2">
        <v>200</v>
      </c>
      <c r="K1983" s="2">
        <v>200</v>
      </c>
      <c r="L1983" s="9"/>
      <c r="M1983" s="2">
        <v>200</v>
      </c>
      <c r="N1983" s="9"/>
      <c r="O1983" s="2">
        <v>0</v>
      </c>
      <c r="P1983" s="9"/>
      <c r="Q1983" s="2">
        <f t="shared" si="70"/>
        <v>200</v>
      </c>
      <c r="T1983" s="11"/>
    </row>
    <row r="1984" spans="1:20" ht="11.85" hidden="1" customHeight="1" x14ac:dyDescent="0.2">
      <c r="A1984" s="3" t="s">
        <v>1009</v>
      </c>
      <c r="C1984" s="2">
        <v>0</v>
      </c>
      <c r="E1984" s="2">
        <v>0</v>
      </c>
      <c r="G1984" s="2">
        <v>0</v>
      </c>
      <c r="I1984" s="2">
        <v>0</v>
      </c>
      <c r="K1984" s="2">
        <v>0</v>
      </c>
      <c r="L1984" s="9"/>
      <c r="M1984" s="2">
        <v>0</v>
      </c>
      <c r="N1984" s="9"/>
      <c r="O1984" s="2">
        <v>0</v>
      </c>
      <c r="P1984" s="9"/>
      <c r="Q1984" s="2">
        <f t="shared" si="70"/>
        <v>0</v>
      </c>
      <c r="T1984" s="11"/>
    </row>
    <row r="1985" spans="1:21" ht="11.85" customHeight="1" x14ac:dyDescent="0.2">
      <c r="A1985" s="3" t="s">
        <v>1010</v>
      </c>
      <c r="C1985" s="2">
        <v>112.9</v>
      </c>
      <c r="E1985" s="2">
        <v>55.47</v>
      </c>
      <c r="G1985" s="2">
        <v>57.22</v>
      </c>
      <c r="I1985" s="2">
        <v>200</v>
      </c>
      <c r="K1985" s="2">
        <v>200</v>
      </c>
      <c r="L1985" s="9"/>
      <c r="M1985" s="2">
        <v>200</v>
      </c>
      <c r="N1985" s="9"/>
      <c r="O1985" s="2">
        <v>0</v>
      </c>
      <c r="P1985" s="9"/>
      <c r="Q1985" s="2">
        <f t="shared" si="70"/>
        <v>200</v>
      </c>
      <c r="T1985" s="11"/>
    </row>
    <row r="1986" spans="1:21" ht="11.85" customHeight="1" x14ac:dyDescent="0.2">
      <c r="A1986" s="3" t="s">
        <v>1011</v>
      </c>
      <c r="C1986" s="2">
        <v>150</v>
      </c>
      <c r="E1986" s="2">
        <v>0</v>
      </c>
      <c r="G1986" s="2">
        <v>255</v>
      </c>
      <c r="I1986" s="2">
        <v>400</v>
      </c>
      <c r="K1986" s="2">
        <v>400</v>
      </c>
      <c r="L1986" s="9"/>
      <c r="M1986" s="2">
        <v>400</v>
      </c>
      <c r="N1986" s="9"/>
      <c r="O1986" s="2">
        <v>0</v>
      </c>
      <c r="P1986" s="9"/>
      <c r="Q1986" s="2">
        <f t="shared" si="70"/>
        <v>400</v>
      </c>
      <c r="T1986" s="11"/>
    </row>
    <row r="1987" spans="1:21" ht="11.85" hidden="1" customHeight="1" x14ac:dyDescent="0.2">
      <c r="A1987" s="3" t="s">
        <v>1012</v>
      </c>
      <c r="C1987" s="2">
        <v>0</v>
      </c>
      <c r="E1987" s="2">
        <v>0</v>
      </c>
      <c r="G1987" s="2">
        <v>0</v>
      </c>
      <c r="I1987" s="2">
        <v>0</v>
      </c>
      <c r="K1987" s="2">
        <v>0</v>
      </c>
      <c r="L1987" s="9"/>
      <c r="M1987" s="2">
        <v>0</v>
      </c>
      <c r="N1987" s="9"/>
      <c r="O1987" s="2">
        <v>0</v>
      </c>
      <c r="P1987" s="9"/>
      <c r="Q1987" s="2">
        <f t="shared" si="70"/>
        <v>0</v>
      </c>
      <c r="T1987" s="11"/>
    </row>
    <row r="1988" spans="1:21" ht="11.85" customHeight="1" x14ac:dyDescent="0.2">
      <c r="A1988" s="3" t="s">
        <v>1013</v>
      </c>
      <c r="C1988" s="2">
        <v>6181.22</v>
      </c>
      <c r="E1988" s="2">
        <v>6473.12</v>
      </c>
      <c r="G1988" s="2">
        <v>6457.21</v>
      </c>
      <c r="I1988" s="2">
        <v>6000</v>
      </c>
      <c r="K1988" s="2">
        <v>6000</v>
      </c>
      <c r="L1988" s="9"/>
      <c r="M1988" s="2">
        <v>6000</v>
      </c>
      <c r="N1988" s="9"/>
      <c r="O1988" s="2">
        <v>0</v>
      </c>
      <c r="P1988" s="9"/>
      <c r="Q1988" s="2">
        <f t="shared" si="70"/>
        <v>6000</v>
      </c>
      <c r="T1988" s="11"/>
    </row>
    <row r="1989" spans="1:21" ht="11.85" customHeight="1" x14ac:dyDescent="0.2">
      <c r="A1989" s="3" t="s">
        <v>1014</v>
      </c>
      <c r="C1989" s="2">
        <v>23287.78</v>
      </c>
      <c r="E1989" s="2">
        <v>23872.37</v>
      </c>
      <c r="G1989" s="2">
        <v>23251.75</v>
      </c>
      <c r="I1989" s="2">
        <v>25000</v>
      </c>
      <c r="K1989" s="2">
        <v>25000</v>
      </c>
      <c r="L1989" s="9"/>
      <c r="M1989" s="2">
        <v>25000</v>
      </c>
      <c r="N1989" s="9"/>
      <c r="O1989" s="2">
        <v>0</v>
      </c>
      <c r="P1989" s="9"/>
      <c r="Q1989" s="2">
        <f t="shared" si="70"/>
        <v>25000</v>
      </c>
      <c r="T1989" s="11"/>
    </row>
    <row r="1990" spans="1:21" ht="11.85" customHeight="1" x14ac:dyDescent="0.2">
      <c r="A1990" s="3" t="s">
        <v>1015</v>
      </c>
      <c r="C1990" s="2">
        <v>10908</v>
      </c>
      <c r="E1990" s="2">
        <v>13606</v>
      </c>
      <c r="G1990" s="2">
        <v>14530</v>
      </c>
      <c r="I1990" s="2">
        <v>11000</v>
      </c>
      <c r="K1990" s="2">
        <v>11000</v>
      </c>
      <c r="L1990" s="9"/>
      <c r="M1990" s="2">
        <v>11000</v>
      </c>
      <c r="N1990" s="9"/>
      <c r="O1990" s="2">
        <v>0</v>
      </c>
      <c r="P1990" s="9"/>
      <c r="Q1990" s="2">
        <f t="shared" si="70"/>
        <v>11000</v>
      </c>
      <c r="T1990" s="11"/>
    </row>
    <row r="1991" spans="1:21" ht="11.85" hidden="1" customHeight="1" x14ac:dyDescent="0.2">
      <c r="A1991" s="3" t="s">
        <v>1016</v>
      </c>
      <c r="C1991" s="2">
        <v>0</v>
      </c>
      <c r="E1991" s="2">
        <v>0</v>
      </c>
      <c r="G1991" s="2">
        <v>0</v>
      </c>
      <c r="I1991" s="2">
        <v>0</v>
      </c>
      <c r="K1991" s="2">
        <v>0</v>
      </c>
      <c r="L1991" s="9"/>
      <c r="M1991" s="2">
        <v>0</v>
      </c>
      <c r="N1991" s="9"/>
      <c r="O1991" s="2">
        <v>0</v>
      </c>
      <c r="P1991" s="9"/>
      <c r="Q1991" s="2">
        <f t="shared" si="70"/>
        <v>0</v>
      </c>
      <c r="T1991" s="11"/>
    </row>
    <row r="1992" spans="1:21" ht="11.85" hidden="1" customHeight="1" x14ac:dyDescent="0.2">
      <c r="A1992" s="3" t="s">
        <v>1017</v>
      </c>
      <c r="C1992" s="2">
        <v>0</v>
      </c>
      <c r="E1992" s="2">
        <v>0</v>
      </c>
      <c r="G1992" s="2">
        <v>0</v>
      </c>
      <c r="I1992" s="2">
        <v>0</v>
      </c>
      <c r="K1992" s="2">
        <v>0</v>
      </c>
      <c r="L1992" s="9"/>
      <c r="M1992" s="2">
        <v>0</v>
      </c>
      <c r="N1992" s="9"/>
      <c r="O1992" s="2">
        <v>0</v>
      </c>
      <c r="P1992" s="9"/>
      <c r="Q1992" s="2">
        <f t="shared" si="70"/>
        <v>0</v>
      </c>
      <c r="T1992" s="11"/>
    </row>
    <row r="1993" spans="1:21" ht="11.85" customHeight="1" x14ac:dyDescent="0.2">
      <c r="A1993" s="3" t="s">
        <v>1018</v>
      </c>
      <c r="C1993" s="2">
        <v>0</v>
      </c>
      <c r="E1993" s="2">
        <v>223.58</v>
      </c>
      <c r="G1993" s="2">
        <v>0</v>
      </c>
      <c r="I1993" s="2">
        <v>0</v>
      </c>
      <c r="K1993" s="2">
        <v>0</v>
      </c>
      <c r="L1993" s="9"/>
      <c r="M1993" s="2">
        <v>0</v>
      </c>
      <c r="N1993" s="9"/>
      <c r="O1993" s="2">
        <v>0</v>
      </c>
      <c r="P1993" s="9"/>
      <c r="Q1993" s="2">
        <f t="shared" si="70"/>
        <v>0</v>
      </c>
      <c r="T1993" s="11"/>
    </row>
    <row r="1994" spans="1:21" ht="11.85" customHeight="1" x14ac:dyDescent="0.2">
      <c r="A1994" s="3" t="s">
        <v>1019</v>
      </c>
      <c r="C1994" s="2">
        <v>0</v>
      </c>
      <c r="E1994" s="2">
        <v>438.4</v>
      </c>
      <c r="G1994" s="2">
        <v>909.48</v>
      </c>
      <c r="I1994" s="2">
        <v>1000</v>
      </c>
      <c r="K1994" s="2">
        <v>1000</v>
      </c>
      <c r="L1994" s="9"/>
      <c r="M1994" s="2">
        <v>500</v>
      </c>
      <c r="N1994" s="9"/>
      <c r="O1994" s="2">
        <v>0</v>
      </c>
      <c r="P1994" s="9"/>
      <c r="Q1994" s="2">
        <f t="shared" si="70"/>
        <v>500</v>
      </c>
      <c r="T1994" s="11"/>
    </row>
    <row r="1995" spans="1:21" ht="11.85" customHeight="1" x14ac:dyDescent="0.2">
      <c r="A1995" s="3" t="s">
        <v>1020</v>
      </c>
      <c r="C1995" s="12">
        <v>0</v>
      </c>
      <c r="E1995" s="12">
        <v>1310.2</v>
      </c>
      <c r="G1995" s="12">
        <v>3287.16</v>
      </c>
      <c r="I1995" s="12">
        <v>3500</v>
      </c>
      <c r="K1995" s="12">
        <v>3500</v>
      </c>
      <c r="L1995" s="9"/>
      <c r="M1995" s="12">
        <v>3700</v>
      </c>
      <c r="N1995" s="9"/>
      <c r="O1995" s="12">
        <v>0</v>
      </c>
      <c r="P1995" s="9"/>
      <c r="Q1995" s="12">
        <f t="shared" si="70"/>
        <v>3700</v>
      </c>
      <c r="T1995" s="11"/>
    </row>
    <row r="1996" spans="1:21" ht="11.85" customHeight="1" x14ac:dyDescent="0.2">
      <c r="A1996" s="3" t="s">
        <v>334</v>
      </c>
      <c r="C1996" s="2">
        <f>SUM(C1972:C1978)+SUM(C1979:C1995)</f>
        <v>80538.63</v>
      </c>
      <c r="E1996" s="2">
        <f>SUM(E1972:E1978)+SUM(E1979:E1995)</f>
        <v>83123.789999999979</v>
      </c>
      <c r="G1996" s="2">
        <f>SUM(G1972:G1978)+SUM(G1979:G1995)</f>
        <v>77156.13</v>
      </c>
      <c r="I1996" s="2">
        <f>SUM(I1972:I1978)+SUM(I1979:I1995)</f>
        <v>93800</v>
      </c>
      <c r="K1996" s="2">
        <f>SUM(K1972:K1978)+SUM(K1979:K1995)</f>
        <v>91800</v>
      </c>
      <c r="L1996" s="9"/>
      <c r="M1996" s="2">
        <f>SUM(M1972:M1978)+SUM(M1979:M1995)</f>
        <v>93500</v>
      </c>
      <c r="N1996" s="9"/>
      <c r="O1996" s="2">
        <f>SUM(O1972:O1978)+SUM(O1979:O1995)</f>
        <v>0</v>
      </c>
      <c r="P1996" s="9"/>
      <c r="Q1996" s="2">
        <f>SUM(Q1972:Q1978)+SUM(Q1979:Q1995)</f>
        <v>93500</v>
      </c>
      <c r="T1996" s="14"/>
      <c r="U1996" s="9"/>
    </row>
    <row r="1997" spans="1:21" ht="11.85" customHeight="1" x14ac:dyDescent="0.2">
      <c r="A1997" s="1"/>
      <c r="B1997" s="1"/>
      <c r="E1997" s="2" t="str">
        <f>$E$1</f>
        <v>CITY OF BRADY</v>
      </c>
    </row>
    <row r="1998" spans="1:21" ht="11.85" customHeight="1" x14ac:dyDescent="0.2">
      <c r="E1998" s="2" t="str">
        <f>$E$2</f>
        <v>BUDGET  REPORT</v>
      </c>
    </row>
    <row r="1999" spans="1:21" ht="11.85" customHeight="1" x14ac:dyDescent="0.2">
      <c r="E1999" s="2" t="str">
        <f>$E$3</f>
        <v>FISCAL YEAR 2025 - 2026</v>
      </c>
    </row>
    <row r="2000" spans="1:21" ht="11.85" customHeight="1" x14ac:dyDescent="0.2">
      <c r="A2000" s="3" t="s">
        <v>3</v>
      </c>
    </row>
    <row r="2001" spans="1:17" ht="11.85" customHeight="1" x14ac:dyDescent="0.2">
      <c r="A2001" s="3" t="s">
        <v>972</v>
      </c>
    </row>
    <row r="2002" spans="1:17" ht="11.85" customHeight="1" x14ac:dyDescent="0.2">
      <c r="I2002" s="49" t="str">
        <f>$I$6</f>
        <v>(----- 2024-2025------)</v>
      </c>
      <c r="J2002" s="49"/>
      <c r="K2002" s="49"/>
      <c r="L2002" s="6"/>
      <c r="M2002" s="50" t="str">
        <f>$M$6</f>
        <v>2025-2026</v>
      </c>
      <c r="N2002" s="50"/>
      <c r="O2002" s="50"/>
      <c r="P2002" s="50"/>
      <c r="Q2002" s="50"/>
    </row>
    <row r="2003" spans="1:17" ht="11.85" customHeight="1" x14ac:dyDescent="0.2">
      <c r="C2003" s="5" t="str">
        <f>$C$7</f>
        <v>2021-2022</v>
      </c>
      <c r="D2003" s="5"/>
      <c r="E2003" s="5" t="str">
        <f>$E$7</f>
        <v>2022-2023</v>
      </c>
      <c r="F2003" s="5"/>
      <c r="G2003" s="5" t="str">
        <f>$G$7</f>
        <v>2023-2024</v>
      </c>
      <c r="H2003" s="5"/>
      <c r="I2003" s="5" t="s">
        <v>9</v>
      </c>
      <c r="J2003" s="5"/>
      <c r="K2003" s="5" t="str">
        <f>+$K$7</f>
        <v>PROJECTED</v>
      </c>
      <c r="L2003" s="6"/>
      <c r="M2003" s="5" t="str">
        <f>$M$7</f>
        <v>2025-2026</v>
      </c>
      <c r="N2003" s="6"/>
      <c r="O2003" s="5" t="str">
        <f>$O$7</f>
        <v>2025-2026</v>
      </c>
      <c r="P2003" s="6"/>
      <c r="Q2003" s="5" t="str">
        <f>$Q$7</f>
        <v>APPROVED</v>
      </c>
    </row>
    <row r="2004" spans="1:17" ht="11.85" customHeight="1" x14ac:dyDescent="0.2">
      <c r="A2004" s="7" t="s">
        <v>279</v>
      </c>
      <c r="C2004" s="8" t="s">
        <v>12</v>
      </c>
      <c r="D2004" s="5"/>
      <c r="E2004" s="8" t="s">
        <v>12</v>
      </c>
      <c r="F2004" s="5"/>
      <c r="G2004" s="8" t="s">
        <v>12</v>
      </c>
      <c r="H2004" s="5"/>
      <c r="I2004" s="8" t="s">
        <v>13</v>
      </c>
      <c r="J2004" s="5"/>
      <c r="K2004" s="8" t="s">
        <v>13</v>
      </c>
      <c r="L2004" s="6"/>
      <c r="M2004" s="8" t="str">
        <f>$M$8</f>
        <v>BASE</v>
      </c>
      <c r="N2004" s="6"/>
      <c r="O2004" s="8" t="str">
        <f>$O$8</f>
        <v>SUPPLEMENTAL</v>
      </c>
      <c r="P2004" s="6"/>
      <c r="Q2004" s="8" t="str">
        <f>$Q$8</f>
        <v>BUDGET</v>
      </c>
    </row>
    <row r="2005" spans="1:17" ht="11.85" customHeight="1" x14ac:dyDescent="0.2">
      <c r="L2005" s="9"/>
      <c r="N2005" s="9"/>
      <c r="P2005" s="9"/>
    </row>
    <row r="2006" spans="1:17" ht="11.85" customHeight="1" x14ac:dyDescent="0.2">
      <c r="A2006" s="3" t="s">
        <v>1021</v>
      </c>
      <c r="C2006" s="2">
        <v>0</v>
      </c>
      <c r="E2006" s="2">
        <v>0</v>
      </c>
      <c r="G2006" s="2">
        <v>0</v>
      </c>
      <c r="I2006" s="2">
        <v>25000</v>
      </c>
      <c r="K2006" s="2">
        <v>25000</v>
      </c>
      <c r="L2006" s="9"/>
      <c r="M2006" s="2">
        <v>12000</v>
      </c>
      <c r="N2006" s="9"/>
      <c r="O2006" s="2">
        <v>0</v>
      </c>
      <c r="P2006" s="9"/>
      <c r="Q2006" s="2">
        <f>M2006+O2006</f>
        <v>12000</v>
      </c>
    </row>
    <row r="2007" spans="1:17" ht="11.85" customHeight="1" x14ac:dyDescent="0.2">
      <c r="A2007" s="3" t="s">
        <v>1022</v>
      </c>
      <c r="C2007" s="12">
        <v>0</v>
      </c>
      <c r="E2007" s="12">
        <v>18112.75</v>
      </c>
      <c r="G2007" s="12">
        <v>0</v>
      </c>
      <c r="I2007" s="12">
        <v>0</v>
      </c>
      <c r="K2007" s="12">
        <v>0</v>
      </c>
      <c r="L2007" s="9"/>
      <c r="M2007" s="12">
        <v>46400</v>
      </c>
      <c r="N2007" s="9"/>
      <c r="O2007" s="12">
        <v>0</v>
      </c>
      <c r="P2007" s="9"/>
      <c r="Q2007" s="12">
        <f>M2007+O2007</f>
        <v>46400</v>
      </c>
    </row>
    <row r="2008" spans="1:17" ht="11.85" customHeight="1" x14ac:dyDescent="0.2">
      <c r="A2008" s="3" t="s">
        <v>337</v>
      </c>
      <c r="C2008" s="2">
        <f>SUM(C2006:C2007)</f>
        <v>0</v>
      </c>
      <c r="E2008" s="2">
        <f>SUM(E2006:E2007)</f>
        <v>18112.75</v>
      </c>
      <c r="G2008" s="2">
        <f>SUM(G2006:G2007)</f>
        <v>0</v>
      </c>
      <c r="I2008" s="2">
        <f>SUM(I2006:I2007)</f>
        <v>25000</v>
      </c>
      <c r="K2008" s="2">
        <f>SUM(K2006:K2007)</f>
        <v>25000</v>
      </c>
      <c r="L2008" s="9"/>
      <c r="M2008" s="2">
        <f>SUM(M2006:M2007)</f>
        <v>58400</v>
      </c>
      <c r="N2008" s="9"/>
      <c r="O2008" s="2">
        <f>SUM(O2006:O2007)</f>
        <v>0</v>
      </c>
      <c r="P2008" s="9"/>
      <c r="Q2008" s="2">
        <f>SUM(Q2006:Q2007)</f>
        <v>58400</v>
      </c>
    </row>
    <row r="2009" spans="1:17" ht="11.85" customHeight="1" x14ac:dyDescent="0.2">
      <c r="L2009" s="9"/>
      <c r="N2009" s="9"/>
      <c r="P2009" s="9"/>
    </row>
    <row r="2010" spans="1:17" ht="11.85" hidden="1" customHeight="1" x14ac:dyDescent="0.2">
      <c r="A2010" s="10" t="s">
        <v>1023</v>
      </c>
      <c r="L2010" s="9"/>
      <c r="N2010" s="9"/>
      <c r="P2010" s="9"/>
    </row>
    <row r="2011" spans="1:17" ht="11.85" hidden="1" customHeight="1" x14ac:dyDescent="0.2">
      <c r="A2011" s="3" t="s">
        <v>1024</v>
      </c>
      <c r="C2011" s="12">
        <v>0</v>
      </c>
      <c r="E2011" s="12">
        <v>0</v>
      </c>
      <c r="G2011" s="12">
        <v>0</v>
      </c>
      <c r="I2011" s="12">
        <v>0</v>
      </c>
      <c r="K2011" s="12">
        <v>0</v>
      </c>
      <c r="L2011" s="9"/>
      <c r="M2011" s="12">
        <v>0</v>
      </c>
      <c r="N2011" s="9"/>
      <c r="O2011" s="12">
        <v>0</v>
      </c>
      <c r="P2011" s="9"/>
      <c r="Q2011" s="12">
        <f>M2011+O2011</f>
        <v>0</v>
      </c>
    </row>
    <row r="2012" spans="1:17" ht="11.85" hidden="1" customHeight="1" x14ac:dyDescent="0.2">
      <c r="A2012" s="3" t="s">
        <v>1025</v>
      </c>
      <c r="C2012" s="2">
        <f>SUM(C2011)</f>
        <v>0</v>
      </c>
      <c r="E2012" s="2">
        <f>SUM(E2011)</f>
        <v>0</v>
      </c>
      <c r="G2012" s="2">
        <f>SUM(G2011)</f>
        <v>0</v>
      </c>
      <c r="I2012" s="2">
        <f>SUM(I2011)</f>
        <v>0</v>
      </c>
      <c r="K2012" s="2">
        <f>SUM(K2011)</f>
        <v>0</v>
      </c>
      <c r="L2012" s="9"/>
      <c r="M2012" s="2">
        <f>SUM(M2011)</f>
        <v>0</v>
      </c>
      <c r="N2012" s="9"/>
      <c r="O2012" s="2">
        <f>SUM(O2011)</f>
        <v>0</v>
      </c>
      <c r="P2012" s="9"/>
      <c r="Q2012" s="2">
        <f>SUM(Q2011)</f>
        <v>0</v>
      </c>
    </row>
    <row r="2013" spans="1:17" ht="11.85" hidden="1" customHeight="1" x14ac:dyDescent="0.2">
      <c r="L2013" s="9"/>
      <c r="N2013" s="9"/>
      <c r="P2013" s="9"/>
    </row>
    <row r="2014" spans="1:17" ht="11.85" hidden="1" customHeight="1" x14ac:dyDescent="0.2">
      <c r="A2014" s="10" t="s">
        <v>338</v>
      </c>
      <c r="L2014" s="9"/>
      <c r="N2014" s="9"/>
      <c r="P2014" s="9"/>
    </row>
    <row r="2015" spans="1:17" ht="11.85" hidden="1" customHeight="1" x14ac:dyDescent="0.2">
      <c r="A2015" s="3" t="s">
        <v>1026</v>
      </c>
      <c r="C2015" s="12">
        <v>0</v>
      </c>
      <c r="E2015" s="12">
        <v>0</v>
      </c>
      <c r="G2015" s="12">
        <v>0</v>
      </c>
      <c r="I2015" s="12">
        <v>0</v>
      </c>
      <c r="K2015" s="12">
        <v>0</v>
      </c>
      <c r="L2015" s="9"/>
      <c r="M2015" s="12">
        <v>0</v>
      </c>
      <c r="N2015" s="9"/>
      <c r="O2015" s="12">
        <v>0</v>
      </c>
      <c r="P2015" s="9"/>
      <c r="Q2015" s="12">
        <f>M2015+O2015</f>
        <v>0</v>
      </c>
    </row>
    <row r="2016" spans="1:17" ht="11.85" hidden="1" customHeight="1" x14ac:dyDescent="0.2">
      <c r="A2016" s="3" t="s">
        <v>342</v>
      </c>
      <c r="C2016" s="2">
        <f>SUM(C2015)</f>
        <v>0</v>
      </c>
      <c r="E2016" s="2">
        <f>SUM(E2015)</f>
        <v>0</v>
      </c>
      <c r="G2016" s="2">
        <f>SUM(G2015)</f>
        <v>0</v>
      </c>
      <c r="I2016" s="2">
        <f>SUM(I2015)</f>
        <v>0</v>
      </c>
      <c r="K2016" s="2">
        <f>SUM(K2015)</f>
        <v>0</v>
      </c>
      <c r="L2016" s="9"/>
      <c r="M2016" s="2">
        <f>SUM(M2015)</f>
        <v>0</v>
      </c>
      <c r="N2016" s="9"/>
      <c r="O2016" s="2">
        <f>SUM(O2015)</f>
        <v>0</v>
      </c>
      <c r="P2016" s="9"/>
      <c r="Q2016" s="2">
        <f>SUM(Q2015)</f>
        <v>0</v>
      </c>
    </row>
    <row r="2017" spans="1:21" ht="11.85" hidden="1" customHeight="1" x14ac:dyDescent="0.2">
      <c r="L2017" s="9"/>
      <c r="N2017" s="9"/>
      <c r="P2017" s="9"/>
    </row>
    <row r="2018" spans="1:21" ht="11.85" hidden="1" customHeight="1" x14ac:dyDescent="0.2">
      <c r="L2018" s="9"/>
      <c r="N2018" s="9"/>
      <c r="P2018" s="9"/>
    </row>
    <row r="2019" spans="1:21" ht="11.85" customHeight="1" x14ac:dyDescent="0.2">
      <c r="A2019" s="3" t="s">
        <v>1027</v>
      </c>
      <c r="C2019" s="2">
        <f>C1951+C1969+C1996+C2008+C2012+C2016</f>
        <v>237553.63</v>
      </c>
      <c r="E2019" s="2">
        <f>E1951+E1969+E1996+E2008+E2012+E2016</f>
        <v>282816.36</v>
      </c>
      <c r="G2019" s="2">
        <f>G1951+G1969+G1996+G2008+G2012+G2016</f>
        <v>268602.20999999996</v>
      </c>
      <c r="I2019" s="2">
        <f>I1951+I1969+I1996+I2008+I2012+I2016</f>
        <v>307347</v>
      </c>
      <c r="K2019" s="2">
        <f>K1951+K1969+K1996+K2008+K2012+K2016</f>
        <v>307347</v>
      </c>
      <c r="L2019" s="9"/>
      <c r="M2019" s="2">
        <f>M1951+M1969+M1996+M2008+M2012+M2016</f>
        <v>344552</v>
      </c>
      <c r="N2019" s="9"/>
      <c r="O2019" s="2">
        <f>O1951+O1969+O1996+O2008+O2012+O2016</f>
        <v>0</v>
      </c>
      <c r="P2019" s="9"/>
      <c r="Q2019" s="2">
        <f>Q1951+Q1969+Q1996+Q2008+Q2012+Q2016</f>
        <v>344552</v>
      </c>
      <c r="T2019" s="11"/>
      <c r="U2019" s="9"/>
    </row>
    <row r="2020" spans="1:21" ht="11.85" customHeight="1" x14ac:dyDescent="0.2"/>
    <row r="2021" spans="1:21" ht="11.85" customHeight="1" x14ac:dyDescent="0.2"/>
    <row r="2022" spans="1:21" ht="11.85" customHeight="1" x14ac:dyDescent="0.2"/>
    <row r="2023" spans="1:21" ht="11.85" customHeight="1" x14ac:dyDescent="0.2"/>
    <row r="2024" spans="1:21" ht="11.85" customHeight="1" x14ac:dyDescent="0.2"/>
    <row r="2025" spans="1:21" ht="11.85" customHeight="1" x14ac:dyDescent="0.2"/>
    <row r="2026" spans="1:21" ht="11.85" customHeight="1" x14ac:dyDescent="0.2"/>
    <row r="2027" spans="1:21" ht="11.85" customHeight="1" x14ac:dyDescent="0.2"/>
    <row r="2028" spans="1:21" ht="11.85" customHeight="1" x14ac:dyDescent="0.2"/>
    <row r="2029" spans="1:21" ht="11.85" customHeight="1" x14ac:dyDescent="0.2"/>
    <row r="2030" spans="1:21" ht="11.85" customHeight="1" x14ac:dyDescent="0.2"/>
    <row r="2031" spans="1:21" ht="11.85" customHeight="1" x14ac:dyDescent="0.2"/>
    <row r="2032" spans="1:21" ht="11.85" customHeight="1" x14ac:dyDescent="0.2"/>
    <row r="2033" ht="11.85" customHeight="1" x14ac:dyDescent="0.2"/>
    <row r="2034" ht="11.85" customHeight="1" x14ac:dyDescent="0.2"/>
    <row r="2035" ht="11.85" customHeight="1" x14ac:dyDescent="0.2"/>
    <row r="2036" ht="11.85" customHeight="1" x14ac:dyDescent="0.2"/>
    <row r="2037" ht="11.85" customHeight="1" x14ac:dyDescent="0.2"/>
    <row r="2038" ht="11.85" customHeight="1" x14ac:dyDescent="0.2"/>
    <row r="2039" ht="11.85" customHeight="1" x14ac:dyDescent="0.2"/>
    <row r="2040" ht="11.85" customHeight="1" x14ac:dyDescent="0.2"/>
    <row r="2041" ht="11.85" customHeight="1" x14ac:dyDescent="0.2"/>
    <row r="2042" ht="11.85" customHeight="1" x14ac:dyDescent="0.2"/>
    <row r="2043" ht="11.85" customHeight="1" x14ac:dyDescent="0.2"/>
    <row r="2044" ht="11.85" customHeight="1" x14ac:dyDescent="0.2"/>
    <row r="2045" ht="11.85" customHeight="1" x14ac:dyDescent="0.2"/>
    <row r="2046" ht="11.85" customHeight="1" x14ac:dyDescent="0.2"/>
    <row r="2047" ht="11.85" customHeight="1" x14ac:dyDescent="0.2"/>
    <row r="2048" ht="11.85" customHeight="1" x14ac:dyDescent="0.2"/>
    <row r="2049" spans="1:5" ht="11.85" customHeight="1" x14ac:dyDescent="0.2"/>
    <row r="2050" spans="1:5" ht="11.85" customHeight="1" x14ac:dyDescent="0.2"/>
    <row r="2051" spans="1:5" ht="11.85" customHeight="1" x14ac:dyDescent="0.2"/>
    <row r="2052" spans="1:5" ht="11.85" customHeight="1" x14ac:dyDescent="0.2"/>
    <row r="2053" spans="1:5" ht="11.85" customHeight="1" x14ac:dyDescent="0.2"/>
    <row r="2054" spans="1:5" ht="11.85" customHeight="1" x14ac:dyDescent="0.2"/>
    <row r="2055" spans="1:5" ht="11.85" customHeight="1" x14ac:dyDescent="0.2"/>
    <row r="2056" spans="1:5" ht="11.85" customHeight="1" x14ac:dyDescent="0.2"/>
    <row r="2057" spans="1:5" ht="11.85" customHeight="1" x14ac:dyDescent="0.2"/>
    <row r="2058" spans="1:5" ht="11.85" customHeight="1" x14ac:dyDescent="0.2"/>
    <row r="2059" spans="1:5" ht="11.85" customHeight="1" x14ac:dyDescent="0.2"/>
    <row r="2060" spans="1:5" ht="11.85" customHeight="1" x14ac:dyDescent="0.2">
      <c r="A2060" s="1"/>
      <c r="B2060" s="1"/>
      <c r="E2060" s="2" t="str">
        <f>$E$1</f>
        <v>CITY OF BRADY</v>
      </c>
    </row>
    <row r="2061" spans="1:5" ht="11.85" customHeight="1" x14ac:dyDescent="0.2">
      <c r="E2061" s="2" t="str">
        <f>$E$2</f>
        <v>BUDGET  REPORT</v>
      </c>
    </row>
    <row r="2062" spans="1:5" ht="11.85" customHeight="1" x14ac:dyDescent="0.2">
      <c r="E2062" s="2" t="str">
        <f>$E$3</f>
        <v>FISCAL YEAR 2025 - 2026</v>
      </c>
    </row>
    <row r="2063" spans="1:5" ht="11.85" customHeight="1" x14ac:dyDescent="0.2">
      <c r="A2063" s="3" t="s">
        <v>3</v>
      </c>
    </row>
    <row r="2064" spans="1:5" ht="11.85" customHeight="1" x14ac:dyDescent="0.2">
      <c r="A2064" s="3" t="s">
        <v>1028</v>
      </c>
    </row>
    <row r="2065" spans="1:20" ht="11.85" customHeight="1" x14ac:dyDescent="0.2">
      <c r="I2065" s="49" t="str">
        <f>$I$6</f>
        <v>(----- 2024-2025------)</v>
      </c>
      <c r="J2065" s="49"/>
      <c r="K2065" s="49"/>
      <c r="L2065" s="6"/>
      <c r="M2065" s="50" t="str">
        <f>$M$6</f>
        <v>2025-2026</v>
      </c>
      <c r="N2065" s="50"/>
      <c r="O2065" s="50"/>
      <c r="P2065" s="50"/>
      <c r="Q2065" s="50"/>
    </row>
    <row r="2066" spans="1:20" ht="11.85" customHeight="1" x14ac:dyDescent="0.2">
      <c r="C2066" s="5" t="str">
        <f>$C$7</f>
        <v>2021-2022</v>
      </c>
      <c r="D2066" s="5"/>
      <c r="E2066" s="5" t="str">
        <f>$E$7</f>
        <v>2022-2023</v>
      </c>
      <c r="F2066" s="5"/>
      <c r="G2066" s="5" t="str">
        <f>$G$7</f>
        <v>2023-2024</v>
      </c>
      <c r="H2066" s="5"/>
      <c r="I2066" s="5" t="s">
        <v>9</v>
      </c>
      <c r="J2066" s="5"/>
      <c r="K2066" s="5" t="str">
        <f>+$K$7</f>
        <v>PROJECTED</v>
      </c>
      <c r="L2066" s="6"/>
      <c r="M2066" s="5" t="str">
        <f>$M$7</f>
        <v>2025-2026</v>
      </c>
      <c r="N2066" s="6"/>
      <c r="O2066" s="5" t="str">
        <f>$O$7</f>
        <v>2025-2026</v>
      </c>
      <c r="P2066" s="6"/>
      <c r="Q2066" s="5" t="str">
        <f>$Q$7</f>
        <v>APPROVED</v>
      </c>
    </row>
    <row r="2067" spans="1:20" ht="11.85" customHeight="1" x14ac:dyDescent="0.2">
      <c r="A2067" s="7" t="s">
        <v>279</v>
      </c>
      <c r="C2067" s="8" t="s">
        <v>12</v>
      </c>
      <c r="D2067" s="5"/>
      <c r="E2067" s="8" t="s">
        <v>12</v>
      </c>
      <c r="F2067" s="5"/>
      <c r="G2067" s="8" t="s">
        <v>12</v>
      </c>
      <c r="H2067" s="5"/>
      <c r="I2067" s="8" t="s">
        <v>13</v>
      </c>
      <c r="J2067" s="5"/>
      <c r="K2067" s="8" t="s">
        <v>13</v>
      </c>
      <c r="L2067" s="6"/>
      <c r="M2067" s="8" t="str">
        <f>$M$8</f>
        <v>BASE</v>
      </c>
      <c r="N2067" s="6"/>
      <c r="O2067" s="8" t="str">
        <f>$O$8</f>
        <v>SUPPLEMENTAL</v>
      </c>
      <c r="P2067" s="6"/>
      <c r="Q2067" s="8" t="str">
        <f>$Q$8</f>
        <v>BUDGET</v>
      </c>
    </row>
    <row r="2068" spans="1:20" ht="11.85" customHeight="1" x14ac:dyDescent="0.2"/>
    <row r="2069" spans="1:20" ht="11.85" customHeight="1" x14ac:dyDescent="0.2">
      <c r="A2069" s="10" t="s">
        <v>292</v>
      </c>
      <c r="L2069" s="9"/>
      <c r="N2069" s="9"/>
      <c r="P2069" s="9"/>
    </row>
    <row r="2070" spans="1:20" ht="11.85" customHeight="1" x14ac:dyDescent="0.2">
      <c r="A2070" s="3" t="s">
        <v>1029</v>
      </c>
      <c r="C2070" s="2">
        <v>4628.45</v>
      </c>
      <c r="E2070" s="2">
        <v>3344.69</v>
      </c>
      <c r="G2070" s="2">
        <v>3829.9</v>
      </c>
      <c r="I2070" s="2">
        <v>5500</v>
      </c>
      <c r="K2070" s="2">
        <v>5500</v>
      </c>
      <c r="L2070" s="9"/>
      <c r="M2070" s="2">
        <v>4500</v>
      </c>
      <c r="N2070" s="9"/>
      <c r="O2070" s="2">
        <v>0</v>
      </c>
      <c r="P2070" s="9"/>
      <c r="Q2070" s="2">
        <f t="shared" ref="Q2070:Q2076" si="71">M2070+O2070</f>
        <v>4500</v>
      </c>
      <c r="T2070" s="11"/>
    </row>
    <row r="2071" spans="1:20" ht="11.85" customHeight="1" x14ac:dyDescent="0.2">
      <c r="A2071" s="3" t="s">
        <v>1030</v>
      </c>
      <c r="C2071" s="2">
        <v>0</v>
      </c>
      <c r="E2071" s="2">
        <v>0</v>
      </c>
      <c r="G2071" s="2">
        <v>0</v>
      </c>
      <c r="I2071" s="2">
        <v>0</v>
      </c>
      <c r="K2071" s="2">
        <v>0</v>
      </c>
      <c r="L2071" s="9"/>
      <c r="M2071" s="2">
        <v>0</v>
      </c>
      <c r="N2071" s="9"/>
      <c r="O2071" s="2">
        <v>0</v>
      </c>
      <c r="P2071" s="9"/>
      <c r="Q2071" s="2">
        <f t="shared" si="71"/>
        <v>0</v>
      </c>
      <c r="T2071" s="11"/>
    </row>
    <row r="2072" spans="1:20" ht="11.85" customHeight="1" x14ac:dyDescent="0.2">
      <c r="A2072" s="3" t="s">
        <v>1031</v>
      </c>
      <c r="C2072" s="2">
        <v>0</v>
      </c>
      <c r="E2072" s="2">
        <v>0</v>
      </c>
      <c r="G2072" s="2">
        <v>0</v>
      </c>
      <c r="I2072" s="2">
        <v>0</v>
      </c>
      <c r="K2072" s="2">
        <v>0</v>
      </c>
      <c r="L2072" s="9"/>
      <c r="M2072" s="2">
        <v>0</v>
      </c>
      <c r="N2072" s="9"/>
      <c r="O2072" s="2">
        <v>0</v>
      </c>
      <c r="P2072" s="9"/>
      <c r="Q2072" s="2">
        <f t="shared" si="71"/>
        <v>0</v>
      </c>
      <c r="T2072" s="11"/>
    </row>
    <row r="2073" spans="1:20" ht="11.85" hidden="1" customHeight="1" x14ac:dyDescent="0.2">
      <c r="A2073" s="3" t="s">
        <v>1032</v>
      </c>
      <c r="C2073" s="2">
        <v>0</v>
      </c>
      <c r="E2073" s="2">
        <v>0</v>
      </c>
      <c r="G2073" s="2">
        <v>0</v>
      </c>
      <c r="I2073" s="2">
        <v>0</v>
      </c>
      <c r="K2073" s="2">
        <v>0</v>
      </c>
      <c r="L2073" s="9"/>
      <c r="M2073" s="2">
        <v>0</v>
      </c>
      <c r="N2073" s="9"/>
      <c r="O2073" s="2">
        <v>0</v>
      </c>
      <c r="P2073" s="9"/>
      <c r="Q2073" s="2">
        <f t="shared" si="71"/>
        <v>0</v>
      </c>
      <c r="T2073" s="11"/>
    </row>
    <row r="2074" spans="1:20" ht="11.85" customHeight="1" x14ac:dyDescent="0.2">
      <c r="A2074" s="3" t="s">
        <v>1033</v>
      </c>
      <c r="C2074" s="2">
        <v>0</v>
      </c>
      <c r="E2074" s="2">
        <v>0</v>
      </c>
      <c r="G2074" s="2">
        <v>0</v>
      </c>
      <c r="I2074" s="2">
        <v>0</v>
      </c>
      <c r="K2074" s="2">
        <v>0</v>
      </c>
      <c r="L2074" s="9"/>
      <c r="M2074" s="2">
        <v>0</v>
      </c>
      <c r="N2074" s="9"/>
      <c r="O2074" s="2">
        <v>0</v>
      </c>
      <c r="P2074" s="9"/>
      <c r="Q2074" s="2">
        <f t="shared" si="71"/>
        <v>0</v>
      </c>
      <c r="T2074" s="11"/>
    </row>
    <row r="2075" spans="1:20" ht="11.85" customHeight="1" x14ac:dyDescent="0.2">
      <c r="A2075" s="3" t="s">
        <v>1034</v>
      </c>
      <c r="C2075" s="2">
        <v>0</v>
      </c>
      <c r="E2075" s="2">
        <v>0</v>
      </c>
      <c r="G2075" s="2">
        <v>0</v>
      </c>
      <c r="I2075" s="2">
        <v>0</v>
      </c>
      <c r="K2075" s="2">
        <v>0</v>
      </c>
      <c r="L2075" s="9"/>
      <c r="M2075" s="2">
        <v>0</v>
      </c>
      <c r="N2075" s="9"/>
      <c r="O2075" s="2">
        <v>0</v>
      </c>
      <c r="P2075" s="9"/>
      <c r="Q2075" s="2">
        <f t="shared" si="71"/>
        <v>0</v>
      </c>
      <c r="T2075" s="11"/>
    </row>
    <row r="2076" spans="1:20" ht="11.85" customHeight="1" x14ac:dyDescent="0.2">
      <c r="A2076" s="3" t="s">
        <v>1035</v>
      </c>
      <c r="C2076" s="12">
        <v>0</v>
      </c>
      <c r="E2076" s="12">
        <v>0</v>
      </c>
      <c r="G2076" s="12">
        <v>0</v>
      </c>
      <c r="I2076" s="12">
        <v>0</v>
      </c>
      <c r="K2076" s="12">
        <v>0</v>
      </c>
      <c r="L2076" s="9"/>
      <c r="M2076" s="12">
        <v>0</v>
      </c>
      <c r="N2076" s="9"/>
      <c r="O2076" s="12">
        <v>0</v>
      </c>
      <c r="P2076" s="9"/>
      <c r="Q2076" s="12">
        <f t="shared" si="71"/>
        <v>0</v>
      </c>
      <c r="T2076" s="11"/>
    </row>
    <row r="2077" spans="1:20" ht="11.85" customHeight="1" x14ac:dyDescent="0.2">
      <c r="A2077" s="3" t="s">
        <v>310</v>
      </c>
      <c r="C2077" s="2">
        <f>SUM(C2070:C2076)</f>
        <v>4628.45</v>
      </c>
      <c r="E2077" s="2">
        <f>SUM(E2070:E2076)</f>
        <v>3344.69</v>
      </c>
      <c r="G2077" s="2">
        <f>SUM(G2070:G2076)</f>
        <v>3829.9</v>
      </c>
      <c r="I2077" s="2">
        <f>SUM(I2070:I2076)</f>
        <v>5500</v>
      </c>
      <c r="K2077" s="2">
        <f>SUM(K2070:K2076)</f>
        <v>5500</v>
      </c>
      <c r="L2077" s="9"/>
      <c r="M2077" s="2">
        <f>SUM(M2070:M2076)</f>
        <v>4500</v>
      </c>
      <c r="N2077" s="9"/>
      <c r="O2077" s="2">
        <f>SUM(O2070:O2076)</f>
        <v>0</v>
      </c>
      <c r="P2077" s="9"/>
      <c r="Q2077" s="2">
        <f>SUM(Q2070:Q2076)</f>
        <v>4500</v>
      </c>
    </row>
    <row r="2078" spans="1:20" ht="11.85" customHeight="1" x14ac:dyDescent="0.2">
      <c r="L2078" s="9"/>
      <c r="N2078" s="9"/>
      <c r="P2078" s="9"/>
    </row>
    <row r="2079" spans="1:20" ht="11.85" customHeight="1" x14ac:dyDescent="0.2">
      <c r="A2079" s="10" t="s">
        <v>311</v>
      </c>
      <c r="L2079" s="9"/>
      <c r="N2079" s="9"/>
      <c r="P2079" s="9"/>
    </row>
    <row r="2080" spans="1:20" ht="11.85" customHeight="1" x14ac:dyDescent="0.2">
      <c r="A2080" s="3" t="s">
        <v>1036</v>
      </c>
      <c r="C2080" s="2">
        <v>0</v>
      </c>
      <c r="E2080" s="2">
        <v>0</v>
      </c>
      <c r="G2080" s="2">
        <v>0</v>
      </c>
      <c r="I2080" s="2">
        <v>0</v>
      </c>
      <c r="K2080" s="2">
        <v>0</v>
      </c>
      <c r="L2080" s="9"/>
      <c r="M2080" s="2">
        <v>0</v>
      </c>
      <c r="N2080" s="9"/>
      <c r="O2080" s="2">
        <v>0</v>
      </c>
      <c r="P2080" s="9"/>
      <c r="Q2080" s="2">
        <f>M2080+O2080</f>
        <v>0</v>
      </c>
      <c r="T2080" s="11"/>
    </row>
    <row r="2081" spans="1:20" ht="11.85" customHeight="1" x14ac:dyDescent="0.2">
      <c r="A2081" s="3" t="s">
        <v>1037</v>
      </c>
      <c r="C2081" s="2">
        <v>0</v>
      </c>
      <c r="E2081" s="2">
        <v>0</v>
      </c>
      <c r="G2081" s="2">
        <v>0</v>
      </c>
      <c r="I2081" s="2">
        <v>0</v>
      </c>
      <c r="K2081" s="2">
        <v>0</v>
      </c>
      <c r="L2081" s="9"/>
      <c r="M2081" s="2">
        <v>0</v>
      </c>
      <c r="N2081" s="9"/>
      <c r="O2081" s="2">
        <v>0</v>
      </c>
      <c r="P2081" s="9"/>
      <c r="Q2081" s="2">
        <f>M2081+O2081</f>
        <v>0</v>
      </c>
      <c r="T2081" s="11"/>
    </row>
    <row r="2082" spans="1:20" ht="11.85" customHeight="1" x14ac:dyDescent="0.2">
      <c r="A2082" s="3" t="s">
        <v>1038</v>
      </c>
      <c r="C2082" s="2">
        <v>0</v>
      </c>
      <c r="E2082" s="2">
        <v>35.96</v>
      </c>
      <c r="G2082" s="2">
        <v>19.95</v>
      </c>
      <c r="I2082" s="2">
        <v>1000</v>
      </c>
      <c r="K2082" s="2">
        <v>1000</v>
      </c>
      <c r="L2082" s="9"/>
      <c r="M2082" s="2">
        <v>1000</v>
      </c>
      <c r="N2082" s="9"/>
      <c r="O2082" s="2">
        <v>0</v>
      </c>
      <c r="P2082" s="9"/>
      <c r="Q2082" s="2">
        <f>M2082+O2082</f>
        <v>1000</v>
      </c>
      <c r="T2082" s="11"/>
    </row>
    <row r="2083" spans="1:20" ht="11.85" customHeight="1" x14ac:dyDescent="0.2">
      <c r="A2083" s="3" t="s">
        <v>1039</v>
      </c>
      <c r="C2083" s="2">
        <v>0</v>
      </c>
      <c r="E2083" s="2">
        <v>0</v>
      </c>
      <c r="G2083" s="2">
        <v>0</v>
      </c>
      <c r="I2083" s="2">
        <v>0</v>
      </c>
      <c r="K2083" s="2">
        <v>0</v>
      </c>
      <c r="L2083" s="9"/>
      <c r="M2083" s="2">
        <v>0</v>
      </c>
      <c r="N2083" s="9"/>
      <c r="O2083" s="2">
        <v>0</v>
      </c>
      <c r="P2083" s="9"/>
      <c r="Q2083" s="2">
        <f>M2083+O2083</f>
        <v>0</v>
      </c>
      <c r="T2083" s="11"/>
    </row>
    <row r="2084" spans="1:20" ht="11.85" customHeight="1" x14ac:dyDescent="0.2">
      <c r="A2084" s="3" t="s">
        <v>1040</v>
      </c>
      <c r="C2084" s="12">
        <v>0</v>
      </c>
      <c r="E2084" s="12">
        <v>0</v>
      </c>
      <c r="G2084" s="12">
        <v>0</v>
      </c>
      <c r="I2084" s="12">
        <v>0</v>
      </c>
      <c r="K2084" s="12">
        <v>0</v>
      </c>
      <c r="L2084" s="9"/>
      <c r="M2084" s="12">
        <v>0</v>
      </c>
      <c r="N2084" s="9"/>
      <c r="O2084" s="12">
        <v>0</v>
      </c>
      <c r="P2084" s="9"/>
      <c r="Q2084" s="12">
        <f>M2084+O2084</f>
        <v>0</v>
      </c>
      <c r="T2084" s="11"/>
    </row>
    <row r="2085" spans="1:20" ht="11.85" customHeight="1" x14ac:dyDescent="0.2">
      <c r="A2085" s="3" t="s">
        <v>334</v>
      </c>
      <c r="C2085" s="2">
        <f>SUM(C2080:C2084)</f>
        <v>0</v>
      </c>
      <c r="E2085" s="2">
        <f>SUM(E2080:E2084)</f>
        <v>35.96</v>
      </c>
      <c r="G2085" s="2">
        <f>SUM(G2080:G2084)</f>
        <v>19.95</v>
      </c>
      <c r="I2085" s="2">
        <f>SUM(I2080:I2084)</f>
        <v>1000</v>
      </c>
      <c r="K2085" s="2">
        <f>SUM(K2080:K2084)</f>
        <v>1000</v>
      </c>
      <c r="L2085" s="9"/>
      <c r="M2085" s="2">
        <f>SUM(M2080:M2084)</f>
        <v>1000</v>
      </c>
      <c r="N2085" s="9"/>
      <c r="O2085" s="2">
        <f>SUM(O2080:O2084)</f>
        <v>0</v>
      </c>
      <c r="P2085" s="9"/>
      <c r="Q2085" s="2">
        <f>SUM(Q2080:Q2084)</f>
        <v>1000</v>
      </c>
    </row>
    <row r="2086" spans="1:20" ht="11.85" customHeight="1" x14ac:dyDescent="0.2">
      <c r="L2086" s="9"/>
      <c r="N2086" s="9"/>
      <c r="P2086" s="9"/>
    </row>
    <row r="2087" spans="1:20" ht="11.85" customHeight="1" x14ac:dyDescent="0.2">
      <c r="A2087" s="3" t="s">
        <v>1041</v>
      </c>
      <c r="C2087" s="2">
        <v>0</v>
      </c>
      <c r="E2087" s="2">
        <v>0</v>
      </c>
      <c r="G2087" s="2">
        <v>0</v>
      </c>
      <c r="I2087" s="2">
        <v>0</v>
      </c>
      <c r="K2087" s="2">
        <v>0</v>
      </c>
      <c r="L2087" s="9"/>
      <c r="M2087" s="2">
        <v>0</v>
      </c>
      <c r="N2087" s="9"/>
      <c r="O2087" s="2">
        <v>0</v>
      </c>
      <c r="P2087" s="9"/>
      <c r="Q2087" s="2">
        <f>M2087+O2087</f>
        <v>0</v>
      </c>
      <c r="T2087" s="11"/>
    </row>
    <row r="2088" spans="1:20" ht="11.85" customHeight="1" x14ac:dyDescent="0.2">
      <c r="A2088" s="3" t="s">
        <v>1042</v>
      </c>
      <c r="C2088" s="12">
        <v>0</v>
      </c>
      <c r="E2088" s="12">
        <v>0</v>
      </c>
      <c r="G2088" s="12">
        <v>0</v>
      </c>
      <c r="I2088" s="12">
        <v>0</v>
      </c>
      <c r="K2088" s="12">
        <v>0</v>
      </c>
      <c r="L2088" s="9"/>
      <c r="M2088" s="12">
        <v>0</v>
      </c>
      <c r="N2088" s="9"/>
      <c r="O2088" s="12">
        <v>0</v>
      </c>
      <c r="P2088" s="9"/>
      <c r="Q2088" s="12">
        <f>M2088+O2088</f>
        <v>0</v>
      </c>
      <c r="T2088" s="11"/>
    </row>
    <row r="2089" spans="1:20" ht="11.85" customHeight="1" x14ac:dyDescent="0.2">
      <c r="A2089" s="3" t="s">
        <v>337</v>
      </c>
      <c r="C2089" s="2">
        <f>SUM(C2087:C2088)</f>
        <v>0</v>
      </c>
      <c r="E2089" s="2">
        <f>SUM(E2087:E2088)</f>
        <v>0</v>
      </c>
      <c r="G2089" s="2">
        <f>SUM(G2087:G2088)</f>
        <v>0</v>
      </c>
      <c r="I2089" s="2">
        <f>SUM(I2087:I2088)</f>
        <v>0</v>
      </c>
      <c r="K2089" s="2">
        <f>SUM(K2087:K2088)</f>
        <v>0</v>
      </c>
      <c r="L2089" s="9"/>
      <c r="M2089" s="2">
        <f>SUM(M2087:M2088)</f>
        <v>0</v>
      </c>
      <c r="N2089" s="9"/>
      <c r="O2089" s="2">
        <f>SUM(O2087:O2088)</f>
        <v>0</v>
      </c>
      <c r="P2089" s="9"/>
      <c r="Q2089" s="2">
        <f>SUM(Q2087:Q2088)</f>
        <v>0</v>
      </c>
    </row>
    <row r="2090" spans="1:20" ht="11.85" customHeight="1" x14ac:dyDescent="0.2">
      <c r="L2090" s="9"/>
      <c r="N2090" s="9"/>
      <c r="P2090" s="9"/>
    </row>
    <row r="2091" spans="1:20" ht="11.85" customHeight="1" x14ac:dyDescent="0.2">
      <c r="A2091" s="3" t="s">
        <v>1043</v>
      </c>
      <c r="C2091" s="2">
        <f>+C2077+C2085+C2089</f>
        <v>4628.45</v>
      </c>
      <c r="E2091" s="2">
        <f>+E2077+E2085+E2089</f>
        <v>3380.65</v>
      </c>
      <c r="G2091" s="2">
        <f>+G2077+G2085+G2089</f>
        <v>3849.85</v>
      </c>
      <c r="I2091" s="2">
        <f>+I2077+I2085+I2089</f>
        <v>6500</v>
      </c>
      <c r="K2091" s="2">
        <f>+K2077+K2085+K2089</f>
        <v>6500</v>
      </c>
      <c r="L2091" s="9"/>
      <c r="M2091" s="2">
        <f>+M2077+M2085+M2089</f>
        <v>5500</v>
      </c>
      <c r="N2091" s="9"/>
      <c r="O2091" s="2">
        <f>+O2077+O2085+O2089</f>
        <v>0</v>
      </c>
      <c r="P2091" s="9"/>
      <c r="Q2091" s="2">
        <f>+Q2077+Q2085+Q2089</f>
        <v>5500</v>
      </c>
      <c r="T2091" s="11"/>
    </row>
    <row r="2092" spans="1:20" ht="11.85" customHeight="1" x14ac:dyDescent="0.2">
      <c r="L2092" s="9"/>
      <c r="N2092" s="9"/>
      <c r="P2092" s="9"/>
    </row>
    <row r="2093" spans="1:20" ht="11.85" customHeight="1" x14ac:dyDescent="0.2">
      <c r="L2093" s="9"/>
      <c r="N2093" s="9"/>
      <c r="P2093" s="9"/>
    </row>
    <row r="2094" spans="1:20" ht="11.85" customHeight="1" x14ac:dyDescent="0.2">
      <c r="L2094" s="9"/>
      <c r="N2094" s="9"/>
      <c r="P2094" s="9"/>
    </row>
    <row r="2095" spans="1:20" ht="11.85" customHeight="1" x14ac:dyDescent="0.2">
      <c r="L2095" s="9"/>
      <c r="N2095" s="9"/>
      <c r="P2095" s="9"/>
    </row>
    <row r="2096" spans="1:20" ht="11.85" customHeight="1" x14ac:dyDescent="0.2">
      <c r="L2096" s="9"/>
      <c r="N2096" s="9"/>
      <c r="P2096" s="9"/>
    </row>
    <row r="2097" spans="12:16" ht="11.85" customHeight="1" x14ac:dyDescent="0.2">
      <c r="L2097" s="9"/>
      <c r="N2097" s="9"/>
      <c r="P2097" s="9"/>
    </row>
    <row r="2098" spans="12:16" ht="11.85" customHeight="1" x14ac:dyDescent="0.2">
      <c r="L2098" s="9"/>
      <c r="N2098" s="9"/>
      <c r="P2098" s="9"/>
    </row>
    <row r="2099" spans="12:16" ht="11.85" customHeight="1" x14ac:dyDescent="0.2">
      <c r="L2099" s="9"/>
      <c r="N2099" s="9"/>
      <c r="P2099" s="9"/>
    </row>
    <row r="2100" spans="12:16" ht="11.85" customHeight="1" x14ac:dyDescent="0.2">
      <c r="L2100" s="9"/>
      <c r="N2100" s="9"/>
      <c r="P2100" s="9"/>
    </row>
    <row r="2101" spans="12:16" ht="11.85" customHeight="1" x14ac:dyDescent="0.2">
      <c r="L2101" s="9"/>
      <c r="N2101" s="9"/>
      <c r="P2101" s="9"/>
    </row>
    <row r="2102" spans="12:16" ht="11.85" customHeight="1" x14ac:dyDescent="0.2">
      <c r="L2102" s="9"/>
      <c r="N2102" s="9"/>
      <c r="P2102" s="9"/>
    </row>
    <row r="2103" spans="12:16" ht="11.85" customHeight="1" x14ac:dyDescent="0.2">
      <c r="L2103" s="9"/>
      <c r="N2103" s="9"/>
      <c r="P2103" s="9"/>
    </row>
    <row r="2104" spans="12:16" ht="11.85" customHeight="1" x14ac:dyDescent="0.2">
      <c r="L2104" s="9"/>
      <c r="N2104" s="9"/>
      <c r="P2104" s="9"/>
    </row>
    <row r="2105" spans="12:16" ht="11.85" customHeight="1" x14ac:dyDescent="0.2">
      <c r="L2105" s="9"/>
      <c r="N2105" s="9"/>
      <c r="P2105" s="9"/>
    </row>
    <row r="2106" spans="12:16" ht="11.85" customHeight="1" x14ac:dyDescent="0.2">
      <c r="L2106" s="9"/>
      <c r="N2106" s="9"/>
      <c r="P2106" s="9"/>
    </row>
    <row r="2107" spans="12:16" ht="11.85" customHeight="1" x14ac:dyDescent="0.2"/>
    <row r="2108" spans="12:16" ht="11.85" customHeight="1" x14ac:dyDescent="0.2"/>
    <row r="2109" spans="12:16" ht="11.85" customHeight="1" x14ac:dyDescent="0.2"/>
    <row r="2110" spans="12:16" ht="11.85" customHeight="1" x14ac:dyDescent="0.2"/>
    <row r="2111" spans="12:16" ht="11.85" customHeight="1" x14ac:dyDescent="0.2"/>
    <row r="2112" spans="12:16" ht="11.85" customHeight="1" x14ac:dyDescent="0.2"/>
    <row r="2113" spans="1:17" ht="11.85" customHeight="1" x14ac:dyDescent="0.2"/>
    <row r="2114" spans="1:17" ht="11.85" customHeight="1" x14ac:dyDescent="0.2"/>
    <row r="2115" spans="1:17" ht="11.85" customHeight="1" x14ac:dyDescent="0.2"/>
    <row r="2116" spans="1:17" ht="11.85" customHeight="1" x14ac:dyDescent="0.2"/>
    <row r="2117" spans="1:17" ht="11.85" customHeight="1" x14ac:dyDescent="0.2"/>
    <row r="2118" spans="1:17" ht="11.85" customHeight="1" x14ac:dyDescent="0.2"/>
    <row r="2119" spans="1:17" ht="11.85" customHeight="1" x14ac:dyDescent="0.2"/>
    <row r="2120" spans="1:17" ht="11.85" customHeight="1" x14ac:dyDescent="0.2"/>
    <row r="2121" spans="1:17" ht="11.85" customHeight="1" x14ac:dyDescent="0.2"/>
    <row r="2122" spans="1:17" ht="11.85" customHeight="1" x14ac:dyDescent="0.2"/>
    <row r="2123" spans="1:17" ht="11.85" customHeight="1" x14ac:dyDescent="0.2">
      <c r="A2123" s="1"/>
      <c r="B2123" s="1"/>
      <c r="E2123" s="2" t="str">
        <f>$E$1</f>
        <v>CITY OF BRADY</v>
      </c>
    </row>
    <row r="2124" spans="1:17" ht="11.85" customHeight="1" x14ac:dyDescent="0.2">
      <c r="E2124" s="2" t="str">
        <f>$E$2</f>
        <v>BUDGET  REPORT</v>
      </c>
    </row>
    <row r="2125" spans="1:17" ht="11.85" customHeight="1" x14ac:dyDescent="0.2">
      <c r="E2125" s="2" t="str">
        <f>$E$3</f>
        <v>FISCAL YEAR 2025 - 2026</v>
      </c>
    </row>
    <row r="2126" spans="1:17" ht="11.85" customHeight="1" x14ac:dyDescent="0.2">
      <c r="A2126" s="3" t="s">
        <v>3</v>
      </c>
    </row>
    <row r="2127" spans="1:17" ht="11.85" customHeight="1" x14ac:dyDescent="0.2">
      <c r="A2127" s="3" t="s">
        <v>1044</v>
      </c>
    </row>
    <row r="2128" spans="1:17" ht="11.85" customHeight="1" x14ac:dyDescent="0.2">
      <c r="I2128" s="49" t="str">
        <f>$I$6</f>
        <v>(----- 2024-2025------)</v>
      </c>
      <c r="J2128" s="49"/>
      <c r="K2128" s="49"/>
      <c r="L2128" s="6"/>
      <c r="M2128" s="50" t="str">
        <f>$M$6</f>
        <v>2025-2026</v>
      </c>
      <c r="N2128" s="50"/>
      <c r="O2128" s="50"/>
      <c r="P2128" s="50"/>
      <c r="Q2128" s="50"/>
    </row>
    <row r="2129" spans="1:21" ht="11.85" customHeight="1" x14ac:dyDescent="0.2">
      <c r="C2129" s="5" t="str">
        <f>$C$7</f>
        <v>2021-2022</v>
      </c>
      <c r="D2129" s="5"/>
      <c r="E2129" s="5" t="str">
        <f>$E$7</f>
        <v>2022-2023</v>
      </c>
      <c r="F2129" s="5"/>
      <c r="G2129" s="5" t="str">
        <f>$G$7</f>
        <v>2023-2024</v>
      </c>
      <c r="H2129" s="5"/>
      <c r="I2129" s="5" t="s">
        <v>9</v>
      </c>
      <c r="J2129" s="5"/>
      <c r="K2129" s="5" t="str">
        <f>+$K$7</f>
        <v>PROJECTED</v>
      </c>
      <c r="L2129" s="6"/>
      <c r="M2129" s="5" t="str">
        <f>$M$7</f>
        <v>2025-2026</v>
      </c>
      <c r="N2129" s="6"/>
      <c r="O2129" s="5" t="str">
        <f>$O$7</f>
        <v>2025-2026</v>
      </c>
      <c r="P2129" s="6"/>
      <c r="Q2129" s="5" t="str">
        <f>$Q$7</f>
        <v>APPROVED</v>
      </c>
    </row>
    <row r="2130" spans="1:21" ht="11.85" customHeight="1" x14ac:dyDescent="0.2">
      <c r="A2130" s="7" t="s">
        <v>279</v>
      </c>
      <c r="C2130" s="8" t="s">
        <v>12</v>
      </c>
      <c r="D2130" s="5"/>
      <c r="E2130" s="8" t="s">
        <v>12</v>
      </c>
      <c r="F2130" s="5"/>
      <c r="G2130" s="8" t="s">
        <v>12</v>
      </c>
      <c r="H2130" s="5"/>
      <c r="I2130" s="8" t="s">
        <v>13</v>
      </c>
      <c r="J2130" s="5"/>
      <c r="K2130" s="8" t="s">
        <v>13</v>
      </c>
      <c r="L2130" s="6"/>
      <c r="M2130" s="8" t="str">
        <f>$M$8</f>
        <v>BASE</v>
      </c>
      <c r="N2130" s="6"/>
      <c r="O2130" s="8" t="str">
        <f>$O$8</f>
        <v>SUPPLEMENTAL</v>
      </c>
      <c r="P2130" s="6"/>
      <c r="Q2130" s="8" t="str">
        <f>$Q$8</f>
        <v>BUDGET</v>
      </c>
    </row>
    <row r="2131" spans="1:21" ht="11.85" customHeight="1" x14ac:dyDescent="0.2"/>
    <row r="2132" spans="1:21" ht="11.85" customHeight="1" x14ac:dyDescent="0.2">
      <c r="A2132" s="3" t="s">
        <v>280</v>
      </c>
    </row>
    <row r="2133" spans="1:21" ht="11.85" customHeight="1" x14ac:dyDescent="0.2">
      <c r="A2133" s="3" t="s">
        <v>1045</v>
      </c>
      <c r="C2133" s="2">
        <v>0</v>
      </c>
      <c r="E2133" s="2">
        <v>0</v>
      </c>
      <c r="G2133" s="2">
        <v>0</v>
      </c>
      <c r="I2133" s="2">
        <v>0</v>
      </c>
      <c r="K2133" s="2">
        <v>0</v>
      </c>
      <c r="L2133" s="9"/>
      <c r="M2133" s="2">
        <v>0</v>
      </c>
      <c r="N2133" s="9"/>
      <c r="O2133" s="2">
        <v>0</v>
      </c>
      <c r="P2133" s="9"/>
      <c r="Q2133" s="2">
        <f t="shared" ref="Q2133:Q2140" si="72">M2133+O2133</f>
        <v>0</v>
      </c>
      <c r="T2133" s="11"/>
    </row>
    <row r="2134" spans="1:21" ht="11.85" customHeight="1" x14ac:dyDescent="0.2">
      <c r="A2134" s="3" t="s">
        <v>1046</v>
      </c>
      <c r="C2134" s="2">
        <v>0</v>
      </c>
      <c r="E2134" s="2">
        <v>0</v>
      </c>
      <c r="G2134" s="2">
        <v>0</v>
      </c>
      <c r="I2134" s="2">
        <v>0</v>
      </c>
      <c r="K2134" s="2">
        <v>0</v>
      </c>
      <c r="L2134" s="9"/>
      <c r="M2134" s="2">
        <v>0</v>
      </c>
      <c r="N2134" s="9"/>
      <c r="O2134" s="2">
        <v>0</v>
      </c>
      <c r="P2134" s="9"/>
      <c r="Q2134" s="2">
        <f t="shared" si="72"/>
        <v>0</v>
      </c>
      <c r="T2134" s="11"/>
    </row>
    <row r="2135" spans="1:21" ht="11.85" customHeight="1" x14ac:dyDescent="0.2">
      <c r="A2135" s="3" t="s">
        <v>1047</v>
      </c>
      <c r="C2135" s="2">
        <v>0</v>
      </c>
      <c r="E2135" s="2">
        <v>0</v>
      </c>
      <c r="G2135" s="2">
        <v>0</v>
      </c>
      <c r="I2135" s="2">
        <v>0</v>
      </c>
      <c r="K2135" s="2">
        <v>0</v>
      </c>
      <c r="L2135" s="9"/>
      <c r="M2135" s="2">
        <v>0</v>
      </c>
      <c r="N2135" s="9"/>
      <c r="O2135" s="2">
        <v>0</v>
      </c>
      <c r="P2135" s="9"/>
      <c r="Q2135" s="2">
        <f t="shared" si="72"/>
        <v>0</v>
      </c>
      <c r="T2135" s="11"/>
    </row>
    <row r="2136" spans="1:21" ht="11.85" customHeight="1" x14ac:dyDescent="0.2">
      <c r="A2136" s="3" t="s">
        <v>1048</v>
      </c>
      <c r="C2136" s="2">
        <v>0</v>
      </c>
      <c r="E2136" s="2">
        <v>0</v>
      </c>
      <c r="G2136" s="2">
        <v>0</v>
      </c>
      <c r="I2136" s="2">
        <v>0</v>
      </c>
      <c r="K2136" s="2">
        <v>0</v>
      </c>
      <c r="L2136" s="9"/>
      <c r="M2136" s="2">
        <v>0</v>
      </c>
      <c r="N2136" s="9"/>
      <c r="O2136" s="2">
        <v>0</v>
      </c>
      <c r="P2136" s="9"/>
      <c r="Q2136" s="2">
        <f t="shared" si="72"/>
        <v>0</v>
      </c>
      <c r="T2136" s="11"/>
    </row>
    <row r="2137" spans="1:21" ht="11.85" customHeight="1" x14ac:dyDescent="0.2">
      <c r="A2137" s="3" t="s">
        <v>1049</v>
      </c>
      <c r="C2137" s="2">
        <v>0</v>
      </c>
      <c r="E2137" s="2">
        <v>0</v>
      </c>
      <c r="G2137" s="2">
        <v>0</v>
      </c>
      <c r="I2137" s="2">
        <v>0</v>
      </c>
      <c r="K2137" s="2">
        <v>0</v>
      </c>
      <c r="L2137" s="9"/>
      <c r="M2137" s="2">
        <v>0</v>
      </c>
      <c r="N2137" s="9"/>
      <c r="O2137" s="2">
        <v>0</v>
      </c>
      <c r="P2137" s="9"/>
      <c r="Q2137" s="2">
        <f t="shared" si="72"/>
        <v>0</v>
      </c>
      <c r="T2137" s="11"/>
    </row>
    <row r="2138" spans="1:21" ht="11.85" customHeight="1" x14ac:dyDescent="0.2">
      <c r="A2138" s="3" t="s">
        <v>1050</v>
      </c>
      <c r="C2138" s="2">
        <v>0</v>
      </c>
      <c r="E2138" s="2">
        <v>0</v>
      </c>
      <c r="G2138" s="2">
        <v>0</v>
      </c>
      <c r="I2138" s="2">
        <v>0</v>
      </c>
      <c r="K2138" s="2">
        <v>0</v>
      </c>
      <c r="L2138" s="9"/>
      <c r="M2138" s="2">
        <v>0</v>
      </c>
      <c r="N2138" s="9"/>
      <c r="O2138" s="2">
        <v>0</v>
      </c>
      <c r="P2138" s="9"/>
      <c r="Q2138" s="2">
        <f t="shared" si="72"/>
        <v>0</v>
      </c>
      <c r="T2138" s="11"/>
    </row>
    <row r="2139" spans="1:21" ht="11.85" customHeight="1" x14ac:dyDescent="0.2">
      <c r="A2139" s="3" t="s">
        <v>1051</v>
      </c>
      <c r="C2139" s="2">
        <v>0</v>
      </c>
      <c r="E2139" s="2">
        <v>0</v>
      </c>
      <c r="G2139" s="2">
        <v>0</v>
      </c>
      <c r="I2139" s="2">
        <v>0</v>
      </c>
      <c r="K2139" s="2">
        <v>0</v>
      </c>
      <c r="L2139" s="9"/>
      <c r="M2139" s="2">
        <v>0</v>
      </c>
      <c r="N2139" s="9"/>
      <c r="O2139" s="2">
        <v>0</v>
      </c>
      <c r="P2139" s="9"/>
      <c r="Q2139" s="2">
        <f t="shared" si="72"/>
        <v>0</v>
      </c>
      <c r="T2139" s="11"/>
    </row>
    <row r="2140" spans="1:21" ht="11.85" customHeight="1" x14ac:dyDescent="0.2">
      <c r="A2140" s="3" t="s">
        <v>1052</v>
      </c>
      <c r="C2140" s="12">
        <v>0</v>
      </c>
      <c r="E2140" s="12">
        <v>0</v>
      </c>
      <c r="G2140" s="12">
        <v>0</v>
      </c>
      <c r="I2140" s="12">
        <v>0</v>
      </c>
      <c r="K2140" s="12">
        <v>0</v>
      </c>
      <c r="L2140" s="9"/>
      <c r="M2140" s="12">
        <v>0</v>
      </c>
      <c r="N2140" s="9"/>
      <c r="O2140" s="12">
        <v>0</v>
      </c>
      <c r="P2140" s="9"/>
      <c r="Q2140" s="12">
        <f t="shared" si="72"/>
        <v>0</v>
      </c>
      <c r="T2140" s="11"/>
    </row>
    <row r="2141" spans="1:21" ht="11.85" customHeight="1" x14ac:dyDescent="0.2">
      <c r="A2141" s="3" t="s">
        <v>291</v>
      </c>
      <c r="C2141" s="2">
        <f>SUM(C2133:C2140)</f>
        <v>0</v>
      </c>
      <c r="E2141" s="2">
        <f>SUM(E2133:E2140)</f>
        <v>0</v>
      </c>
      <c r="G2141" s="2">
        <f>SUM(G2133:G2140)</f>
        <v>0</v>
      </c>
      <c r="I2141" s="2">
        <f>SUM(I2133:I2140)</f>
        <v>0</v>
      </c>
      <c r="K2141" s="2">
        <f>SUM(K2133:K2140)</f>
        <v>0</v>
      </c>
      <c r="L2141" s="9"/>
      <c r="M2141" s="2">
        <f>SUM(M2133:M2140)</f>
        <v>0</v>
      </c>
      <c r="N2141" s="9"/>
      <c r="O2141" s="2">
        <f>SUM(O2133:O2140)</f>
        <v>0</v>
      </c>
      <c r="P2141" s="9"/>
      <c r="Q2141" s="2">
        <f>SUM(Q2133:Q2140)</f>
        <v>0</v>
      </c>
      <c r="R2141" s="54"/>
      <c r="T2141" s="14"/>
      <c r="U2141" s="9"/>
    </row>
    <row r="2142" spans="1:21" ht="11.85" customHeight="1" x14ac:dyDescent="0.2">
      <c r="L2142" s="9"/>
      <c r="N2142" s="9"/>
      <c r="P2142" s="9"/>
    </row>
    <row r="2143" spans="1:21" ht="11.85" customHeight="1" x14ac:dyDescent="0.2">
      <c r="A2143" s="3" t="s">
        <v>292</v>
      </c>
      <c r="L2143" s="9"/>
      <c r="N2143" s="9"/>
      <c r="P2143" s="9"/>
    </row>
    <row r="2144" spans="1:21" s="10" customFormat="1" ht="11.85" customHeight="1" x14ac:dyDescent="0.2">
      <c r="A2144" s="3" t="s">
        <v>1053</v>
      </c>
      <c r="C2144" s="2">
        <v>0</v>
      </c>
      <c r="D2144" s="31"/>
      <c r="E2144" s="2">
        <v>0</v>
      </c>
      <c r="F2144" s="31"/>
      <c r="G2144" s="2">
        <v>0</v>
      </c>
      <c r="H2144" s="31"/>
      <c r="I2144" s="2">
        <v>0</v>
      </c>
      <c r="J2144" s="31"/>
      <c r="K2144" s="2">
        <v>0</v>
      </c>
      <c r="L2144" s="32"/>
      <c r="M2144" s="2">
        <v>0</v>
      </c>
      <c r="N2144" s="32"/>
      <c r="O2144" s="2">
        <v>0</v>
      </c>
      <c r="P2144" s="32"/>
      <c r="Q2144" s="2">
        <f>M2144+O2144</f>
        <v>0</v>
      </c>
      <c r="R2144" s="60"/>
      <c r="S2144" s="31"/>
      <c r="T2144" s="11"/>
    </row>
    <row r="2145" spans="1:20" ht="11.85" hidden="1" customHeight="1" x14ac:dyDescent="0.2">
      <c r="A2145" s="3" t="s">
        <v>1054</v>
      </c>
      <c r="C2145" s="2">
        <v>0</v>
      </c>
      <c r="E2145" s="2">
        <v>0</v>
      </c>
      <c r="G2145" s="2">
        <v>0</v>
      </c>
      <c r="I2145" s="2">
        <v>0</v>
      </c>
      <c r="K2145" s="2">
        <v>0</v>
      </c>
      <c r="L2145" s="9"/>
      <c r="M2145" s="2">
        <v>0</v>
      </c>
      <c r="N2145" s="9"/>
      <c r="O2145" s="2">
        <v>0</v>
      </c>
      <c r="P2145" s="9"/>
      <c r="Q2145" s="2">
        <f>M2145+O2145</f>
        <v>0</v>
      </c>
      <c r="T2145" s="11"/>
    </row>
    <row r="2146" spans="1:20" ht="11.85" customHeight="1" x14ac:dyDescent="0.2">
      <c r="A2146" s="3" t="s">
        <v>1055</v>
      </c>
      <c r="C2146" s="2">
        <v>0</v>
      </c>
      <c r="E2146" s="2">
        <v>0</v>
      </c>
      <c r="G2146" s="2">
        <v>0</v>
      </c>
      <c r="I2146" s="2">
        <v>0</v>
      </c>
      <c r="K2146" s="2">
        <v>0</v>
      </c>
      <c r="L2146" s="9"/>
      <c r="M2146" s="2">
        <v>0</v>
      </c>
      <c r="N2146" s="9"/>
      <c r="O2146" s="2">
        <v>0</v>
      </c>
      <c r="P2146" s="9"/>
      <c r="Q2146" s="2">
        <f>M2146+O2146</f>
        <v>0</v>
      </c>
      <c r="T2146" s="11"/>
    </row>
    <row r="2147" spans="1:20" ht="11.85" customHeight="1" x14ac:dyDescent="0.2">
      <c r="A2147" s="3" t="s">
        <v>1056</v>
      </c>
      <c r="C2147" s="12">
        <v>0</v>
      </c>
      <c r="E2147" s="12">
        <v>0</v>
      </c>
      <c r="G2147" s="12">
        <v>0</v>
      </c>
      <c r="I2147" s="12">
        <v>0</v>
      </c>
      <c r="K2147" s="12">
        <v>0</v>
      </c>
      <c r="L2147" s="9"/>
      <c r="M2147" s="12">
        <v>0</v>
      </c>
      <c r="N2147" s="9"/>
      <c r="O2147" s="12">
        <v>0</v>
      </c>
      <c r="P2147" s="9"/>
      <c r="Q2147" s="12">
        <f>M2147+O2147</f>
        <v>0</v>
      </c>
      <c r="T2147" s="11"/>
    </row>
    <row r="2148" spans="1:20" ht="11.85" customHeight="1" x14ac:dyDescent="0.2">
      <c r="A2148" s="3" t="s">
        <v>310</v>
      </c>
      <c r="C2148" s="2">
        <f>SUM(C2144:C2147)</f>
        <v>0</v>
      </c>
      <c r="E2148" s="2">
        <f>SUM(E2144:E2147)</f>
        <v>0</v>
      </c>
      <c r="G2148" s="2">
        <f>SUM(G2144:G2147)</f>
        <v>0</v>
      </c>
      <c r="I2148" s="2">
        <f>SUM(I2144:I2147)</f>
        <v>0</v>
      </c>
      <c r="K2148" s="2">
        <f>SUM(K2144:K2147)</f>
        <v>0</v>
      </c>
      <c r="L2148" s="9"/>
      <c r="M2148" s="2">
        <f>SUM(M2144:M2147)</f>
        <v>0</v>
      </c>
      <c r="N2148" s="9"/>
      <c r="O2148" s="2">
        <f>SUM(O2144:O2147)</f>
        <v>0</v>
      </c>
      <c r="P2148" s="9"/>
      <c r="Q2148" s="2">
        <f>SUM(Q2144:Q2147)</f>
        <v>0</v>
      </c>
      <c r="T2148" s="14"/>
    </row>
    <row r="2149" spans="1:20" ht="11.85" customHeight="1" x14ac:dyDescent="0.2">
      <c r="L2149" s="9"/>
      <c r="N2149" s="9"/>
      <c r="P2149" s="9"/>
    </row>
    <row r="2150" spans="1:20" ht="11.85" customHeight="1" x14ac:dyDescent="0.2">
      <c r="A2150" s="10" t="s">
        <v>311</v>
      </c>
      <c r="L2150" s="9"/>
      <c r="N2150" s="9"/>
      <c r="P2150" s="9"/>
    </row>
    <row r="2151" spans="1:20" ht="11.85" customHeight="1" x14ac:dyDescent="0.2">
      <c r="A2151" s="3" t="s">
        <v>1057</v>
      </c>
      <c r="C2151" s="2">
        <v>0</v>
      </c>
      <c r="E2151" s="2">
        <v>0</v>
      </c>
      <c r="G2151" s="2">
        <v>0</v>
      </c>
      <c r="I2151" s="2">
        <v>0</v>
      </c>
      <c r="K2151" s="2">
        <v>0</v>
      </c>
      <c r="L2151" s="9"/>
      <c r="M2151" s="2">
        <v>0</v>
      </c>
      <c r="N2151" s="9"/>
      <c r="O2151" s="2">
        <v>0</v>
      </c>
      <c r="P2151" s="9"/>
      <c r="Q2151" s="2">
        <f>M2151+O2151</f>
        <v>0</v>
      </c>
      <c r="T2151" s="11"/>
    </row>
    <row r="2152" spans="1:20" ht="11.85" customHeight="1" x14ac:dyDescent="0.2">
      <c r="A2152" s="3" t="s">
        <v>1058</v>
      </c>
      <c r="C2152" s="2">
        <v>0</v>
      </c>
      <c r="E2152" s="2">
        <v>0</v>
      </c>
      <c r="G2152" s="2">
        <v>0</v>
      </c>
      <c r="I2152" s="2">
        <v>0</v>
      </c>
      <c r="K2152" s="2">
        <v>0</v>
      </c>
      <c r="L2152" s="9"/>
      <c r="M2152" s="2">
        <v>0</v>
      </c>
      <c r="N2152" s="9"/>
      <c r="O2152" s="2">
        <v>0</v>
      </c>
      <c r="P2152" s="9"/>
      <c r="Q2152" s="2">
        <f>M2152+O2152</f>
        <v>0</v>
      </c>
      <c r="T2152" s="11"/>
    </row>
    <row r="2153" spans="1:20" ht="11.85" customHeight="1" x14ac:dyDescent="0.2">
      <c r="A2153" s="3" t="s">
        <v>1059</v>
      </c>
      <c r="C2153" s="2">
        <v>0</v>
      </c>
      <c r="E2153" s="2">
        <v>0</v>
      </c>
      <c r="G2153" s="2">
        <v>0</v>
      </c>
      <c r="I2153" s="2">
        <v>0</v>
      </c>
      <c r="K2153" s="2">
        <v>0</v>
      </c>
      <c r="L2153" s="9"/>
      <c r="M2153" s="2">
        <v>0</v>
      </c>
      <c r="N2153" s="9"/>
      <c r="O2153" s="2">
        <v>0</v>
      </c>
      <c r="P2153" s="9"/>
      <c r="Q2153" s="2">
        <f>M2153+O2153</f>
        <v>0</v>
      </c>
      <c r="T2153" s="11"/>
    </row>
    <row r="2154" spans="1:20" ht="11.85" customHeight="1" x14ac:dyDescent="0.2">
      <c r="A2154" s="3" t="s">
        <v>1060</v>
      </c>
      <c r="C2154" s="2">
        <v>0</v>
      </c>
      <c r="E2154" s="2">
        <v>0</v>
      </c>
      <c r="G2154" s="2">
        <v>0</v>
      </c>
      <c r="I2154" s="2">
        <v>0</v>
      </c>
      <c r="K2154" s="2">
        <v>0</v>
      </c>
      <c r="L2154" s="9"/>
      <c r="M2154" s="2">
        <v>0</v>
      </c>
      <c r="N2154" s="9"/>
      <c r="O2154" s="2">
        <v>0</v>
      </c>
      <c r="P2154" s="9"/>
      <c r="Q2154" s="2">
        <f>M2154+O2154</f>
        <v>0</v>
      </c>
      <c r="T2154" s="11"/>
    </row>
    <row r="2155" spans="1:20" ht="11.85" customHeight="1" x14ac:dyDescent="0.2">
      <c r="A2155" s="3" t="s">
        <v>1061</v>
      </c>
      <c r="C2155" s="12">
        <v>0</v>
      </c>
      <c r="E2155" s="12">
        <v>0</v>
      </c>
      <c r="G2155" s="12">
        <v>0</v>
      </c>
      <c r="I2155" s="12">
        <v>0</v>
      </c>
      <c r="K2155" s="12">
        <v>0</v>
      </c>
      <c r="L2155" s="9"/>
      <c r="M2155" s="12">
        <v>0</v>
      </c>
      <c r="N2155" s="9"/>
      <c r="O2155" s="12">
        <v>0</v>
      </c>
      <c r="P2155" s="9"/>
      <c r="Q2155" s="12">
        <f>M2155+O2155</f>
        <v>0</v>
      </c>
      <c r="T2155" s="11"/>
    </row>
    <row r="2156" spans="1:20" ht="11.85" customHeight="1" x14ac:dyDescent="0.2">
      <c r="A2156" s="3" t="s">
        <v>334</v>
      </c>
      <c r="C2156" s="2">
        <f>SUM(C2151:C2155)</f>
        <v>0</v>
      </c>
      <c r="E2156" s="2">
        <f>SUM(E2151:E2155)</f>
        <v>0</v>
      </c>
      <c r="G2156" s="2">
        <f>SUM(G2151:G2155)</f>
        <v>0</v>
      </c>
      <c r="I2156" s="2">
        <f>SUM(I2151:I2155)</f>
        <v>0</v>
      </c>
      <c r="K2156" s="2">
        <f>SUM(K2151:K2155)</f>
        <v>0</v>
      </c>
      <c r="L2156" s="9"/>
      <c r="M2156" s="2">
        <f>SUM(M2151:M2155)</f>
        <v>0</v>
      </c>
      <c r="N2156" s="9"/>
      <c r="O2156" s="2">
        <f>SUM(O2151:O2155)</f>
        <v>0</v>
      </c>
      <c r="P2156" s="9"/>
      <c r="Q2156" s="2">
        <f>SUM(Q2151:Q2155)</f>
        <v>0</v>
      </c>
      <c r="T2156" s="14"/>
    </row>
    <row r="2157" spans="1:20" ht="11.85" customHeight="1" x14ac:dyDescent="0.2">
      <c r="L2157" s="9"/>
      <c r="N2157" s="9"/>
      <c r="P2157" s="9"/>
    </row>
    <row r="2158" spans="1:20" ht="11.85" customHeight="1" x14ac:dyDescent="0.2">
      <c r="A2158" s="3" t="s">
        <v>1062</v>
      </c>
      <c r="C2158" s="2">
        <f>C2141+C2148+C2156</f>
        <v>0</v>
      </c>
      <c r="E2158" s="2">
        <f>E2141+E2148+E2156</f>
        <v>0</v>
      </c>
      <c r="G2158" s="2">
        <f>G2141+G2148+G2156</f>
        <v>0</v>
      </c>
      <c r="I2158" s="2">
        <f>I2141+I2148+I2156</f>
        <v>0</v>
      </c>
      <c r="K2158" s="2">
        <f>K2141+K2148+K2156</f>
        <v>0</v>
      </c>
      <c r="L2158" s="9"/>
      <c r="M2158" s="2">
        <f>M2141+M2148+M2156</f>
        <v>0</v>
      </c>
      <c r="N2158" s="9"/>
      <c r="O2158" s="2">
        <f>O2141+O2148+O2156</f>
        <v>0</v>
      </c>
      <c r="P2158" s="9"/>
      <c r="Q2158" s="2">
        <f>Q2141+Q2148+Q2156</f>
        <v>0</v>
      </c>
      <c r="R2158" s="54"/>
      <c r="T2158" s="11"/>
    </row>
    <row r="2159" spans="1:20" ht="11.85" customHeight="1" x14ac:dyDescent="0.2"/>
    <row r="2160" spans="1:20" ht="11.85" customHeight="1" x14ac:dyDescent="0.2"/>
    <row r="2161" ht="11.85" customHeight="1" x14ac:dyDescent="0.2"/>
    <row r="2162" ht="11.85" customHeight="1" x14ac:dyDescent="0.2"/>
    <row r="2163" ht="11.85" customHeight="1" x14ac:dyDescent="0.2"/>
    <row r="2164" ht="11.85" customHeight="1" x14ac:dyDescent="0.2"/>
    <row r="2165" ht="11.85" customHeight="1" x14ac:dyDescent="0.2"/>
    <row r="2166" ht="11.85" customHeight="1" x14ac:dyDescent="0.2"/>
    <row r="2167" ht="11.85" customHeight="1" x14ac:dyDescent="0.2"/>
    <row r="2168" ht="11.85" customHeight="1" x14ac:dyDescent="0.2"/>
    <row r="2169" ht="11.85" customHeight="1" x14ac:dyDescent="0.2"/>
    <row r="2170" ht="11.85" customHeight="1" x14ac:dyDescent="0.2"/>
    <row r="2171" ht="11.85" customHeight="1" x14ac:dyDescent="0.2"/>
    <row r="2172" ht="11.85" customHeight="1" x14ac:dyDescent="0.2"/>
    <row r="2173" ht="11.85" customHeight="1" x14ac:dyDescent="0.2"/>
    <row r="2174" ht="11.85" customHeight="1" x14ac:dyDescent="0.2"/>
    <row r="2175" ht="11.85" customHeight="1" x14ac:dyDescent="0.2"/>
    <row r="2176" ht="11.85" customHeight="1" x14ac:dyDescent="0.2"/>
    <row r="2177" spans="1:17" ht="11.85" customHeight="1" x14ac:dyDescent="0.2"/>
    <row r="2178" spans="1:17" ht="11.85" customHeight="1" x14ac:dyDescent="0.2"/>
    <row r="2179" spans="1:17" ht="11.85" customHeight="1" x14ac:dyDescent="0.2"/>
    <row r="2180" spans="1:17" ht="11.85" customHeight="1" x14ac:dyDescent="0.2"/>
    <row r="2181" spans="1:17" ht="11.85" customHeight="1" x14ac:dyDescent="0.2"/>
    <row r="2182" spans="1:17" ht="11.85" customHeight="1" x14ac:dyDescent="0.2"/>
    <row r="2183" spans="1:17" ht="11.85" customHeight="1" x14ac:dyDescent="0.2"/>
    <row r="2184" spans="1:17" ht="11.85" customHeight="1" x14ac:dyDescent="0.2"/>
    <row r="2185" spans="1:17" ht="11.85" customHeight="1" x14ac:dyDescent="0.2"/>
    <row r="2186" spans="1:17" ht="11.85" customHeight="1" x14ac:dyDescent="0.2">
      <c r="A2186" s="1"/>
      <c r="B2186" s="1"/>
      <c r="E2186" s="2" t="str">
        <f>$E$1</f>
        <v>CITY OF BRADY</v>
      </c>
    </row>
    <row r="2187" spans="1:17" ht="11.85" customHeight="1" x14ac:dyDescent="0.2">
      <c r="E2187" s="2" t="str">
        <f>$E$2</f>
        <v>BUDGET  REPORT</v>
      </c>
    </row>
    <row r="2188" spans="1:17" ht="11.85" customHeight="1" x14ac:dyDescent="0.2">
      <c r="E2188" s="2" t="str">
        <f>$E$3</f>
        <v>FISCAL YEAR 2025 - 2026</v>
      </c>
    </row>
    <row r="2189" spans="1:17" ht="11.85" customHeight="1" x14ac:dyDescent="0.2">
      <c r="A2189" s="3" t="s">
        <v>3</v>
      </c>
    </row>
    <row r="2190" spans="1:17" ht="11.85" customHeight="1" x14ac:dyDescent="0.2">
      <c r="A2190" s="3" t="s">
        <v>1063</v>
      </c>
    </row>
    <row r="2191" spans="1:17" ht="11.85" customHeight="1" x14ac:dyDescent="0.2">
      <c r="I2191" s="49" t="str">
        <f>$I$6</f>
        <v>(----- 2024-2025------)</v>
      </c>
      <c r="J2191" s="49"/>
      <c r="K2191" s="49"/>
      <c r="L2191" s="6"/>
      <c r="M2191" s="50" t="str">
        <f>$M$6</f>
        <v>2025-2026</v>
      </c>
      <c r="N2191" s="50"/>
      <c r="O2191" s="50"/>
      <c r="P2191" s="50"/>
      <c r="Q2191" s="50"/>
    </row>
    <row r="2192" spans="1:17" ht="11.85" customHeight="1" x14ac:dyDescent="0.2">
      <c r="C2192" s="5" t="str">
        <f>$C$7</f>
        <v>2021-2022</v>
      </c>
      <c r="D2192" s="5"/>
      <c r="E2192" s="5" t="str">
        <f>$E$7</f>
        <v>2022-2023</v>
      </c>
      <c r="F2192" s="5"/>
      <c r="G2192" s="5" t="str">
        <f>$G$7</f>
        <v>2023-2024</v>
      </c>
      <c r="H2192" s="5"/>
      <c r="I2192" s="5" t="s">
        <v>9</v>
      </c>
      <c r="J2192" s="5"/>
      <c r="K2192" s="5" t="str">
        <f>+$K$7</f>
        <v>PROJECTED</v>
      </c>
      <c r="L2192" s="6"/>
      <c r="M2192" s="5" t="str">
        <f>$M$7</f>
        <v>2025-2026</v>
      </c>
      <c r="N2192" s="6"/>
      <c r="O2192" s="5" t="str">
        <f>$O$7</f>
        <v>2025-2026</v>
      </c>
      <c r="P2192" s="6"/>
      <c r="Q2192" s="5" t="str">
        <f>$Q$7</f>
        <v>APPROVED</v>
      </c>
    </row>
    <row r="2193" spans="1:21" ht="11.85" customHeight="1" x14ac:dyDescent="0.2">
      <c r="A2193" s="7" t="s">
        <v>279</v>
      </c>
      <c r="C2193" s="8" t="s">
        <v>12</v>
      </c>
      <c r="D2193" s="5"/>
      <c r="E2193" s="8" t="s">
        <v>12</v>
      </c>
      <c r="F2193" s="5"/>
      <c r="G2193" s="8" t="s">
        <v>12</v>
      </c>
      <c r="H2193" s="5"/>
      <c r="I2193" s="8" t="s">
        <v>13</v>
      </c>
      <c r="J2193" s="5"/>
      <c r="K2193" s="8" t="s">
        <v>13</v>
      </c>
      <c r="L2193" s="6"/>
      <c r="M2193" s="8" t="str">
        <f>$M$8</f>
        <v>BASE</v>
      </c>
      <c r="N2193" s="6"/>
      <c r="O2193" s="8" t="str">
        <f>$O$8</f>
        <v>SUPPLEMENTAL</v>
      </c>
      <c r="P2193" s="6"/>
      <c r="Q2193" s="8" t="str">
        <f>$Q$8</f>
        <v>BUDGET</v>
      </c>
    </row>
    <row r="2194" spans="1:21" ht="11.85" customHeight="1" x14ac:dyDescent="0.2"/>
    <row r="2195" spans="1:21" ht="11.85" customHeight="1" x14ac:dyDescent="0.2">
      <c r="A2195" s="10" t="s">
        <v>280</v>
      </c>
    </row>
    <row r="2196" spans="1:21" ht="11.85" customHeight="1" x14ac:dyDescent="0.2">
      <c r="A2196" s="3" t="s">
        <v>1064</v>
      </c>
      <c r="C2196" s="2">
        <v>237530.09999999998</v>
      </c>
      <c r="E2196" s="2">
        <v>249819.05</v>
      </c>
      <c r="G2196" s="2">
        <f>194837.67+48006.4</f>
        <v>242844.07</v>
      </c>
      <c r="I2196" s="2">
        <v>250125</v>
      </c>
      <c r="K2196" s="2">
        <f>250125+4200</f>
        <v>254325</v>
      </c>
      <c r="L2196" s="9"/>
      <c r="M2196" s="2">
        <v>282009</v>
      </c>
      <c r="N2196" s="9"/>
      <c r="O2196" s="2">
        <v>0</v>
      </c>
      <c r="P2196" s="9"/>
      <c r="Q2196" s="2">
        <f t="shared" ref="Q2196:Q2203" si="73">M2196+O2196</f>
        <v>282009</v>
      </c>
      <c r="T2196" s="11"/>
    </row>
    <row r="2197" spans="1:21" ht="11.85" customHeight="1" x14ac:dyDescent="0.2">
      <c r="A2197" s="3" t="s">
        <v>1065</v>
      </c>
      <c r="C2197" s="2">
        <v>0</v>
      </c>
      <c r="E2197" s="2">
        <v>0</v>
      </c>
      <c r="G2197" s="2">
        <v>107.51</v>
      </c>
      <c r="I2197" s="2">
        <f>200+200</f>
        <v>400</v>
      </c>
      <c r="K2197" s="2">
        <f>200+200</f>
        <v>400</v>
      </c>
      <c r="L2197" s="9"/>
      <c r="M2197" s="2">
        <v>400</v>
      </c>
      <c r="N2197" s="9"/>
      <c r="O2197" s="2">
        <v>0</v>
      </c>
      <c r="P2197" s="9"/>
      <c r="Q2197" s="2">
        <f t="shared" si="73"/>
        <v>400</v>
      </c>
      <c r="T2197" s="11"/>
    </row>
    <row r="2198" spans="1:21" ht="11.85" customHeight="1" x14ac:dyDescent="0.2">
      <c r="A2198" s="3" t="s">
        <v>1066</v>
      </c>
      <c r="C2198" s="2">
        <v>420</v>
      </c>
      <c r="E2198" s="2">
        <v>420</v>
      </c>
      <c r="G2198" s="2">
        <f>180+240</f>
        <v>420</v>
      </c>
      <c r="I2198" s="2">
        <f>180+240</f>
        <v>420</v>
      </c>
      <c r="K2198" s="2">
        <f>180+240</f>
        <v>420</v>
      </c>
      <c r="L2198" s="9"/>
      <c r="M2198" s="2">
        <v>420</v>
      </c>
      <c r="N2198" s="9"/>
      <c r="O2198" s="2">
        <v>0</v>
      </c>
      <c r="P2198" s="9"/>
      <c r="Q2198" s="2">
        <f t="shared" si="73"/>
        <v>420</v>
      </c>
      <c r="T2198" s="11"/>
    </row>
    <row r="2199" spans="1:21" ht="11.85" customHeight="1" x14ac:dyDescent="0.2">
      <c r="A2199" s="3" t="s">
        <v>1067</v>
      </c>
      <c r="C2199" s="2">
        <v>39196.509999999995</v>
      </c>
      <c r="E2199" s="2">
        <v>44675.1</v>
      </c>
      <c r="G2199" s="2">
        <f>27875.52+9291.84</f>
        <v>37167.360000000001</v>
      </c>
      <c r="I2199" s="2">
        <v>40566</v>
      </c>
      <c r="K2199" s="2">
        <v>40566</v>
      </c>
      <c r="L2199" s="9"/>
      <c r="M2199" s="2">
        <v>49680</v>
      </c>
      <c r="N2199" s="9"/>
      <c r="O2199" s="2">
        <v>0</v>
      </c>
      <c r="P2199" s="9"/>
      <c r="Q2199" s="2">
        <f t="shared" si="73"/>
        <v>49680</v>
      </c>
      <c r="T2199" s="11"/>
    </row>
    <row r="2200" spans="1:21" ht="11.85" customHeight="1" x14ac:dyDescent="0.2">
      <c r="A2200" s="3" t="s">
        <v>1068</v>
      </c>
      <c r="C2200" s="2">
        <v>22874.489999999998</v>
      </c>
      <c r="E2200" s="2">
        <v>24317.42</v>
      </c>
      <c r="G2200" s="2">
        <f>19439.02+4806.42</f>
        <v>24245.440000000002</v>
      </c>
      <c r="I2200" s="2">
        <v>24332</v>
      </c>
      <c r="K2200" s="2">
        <v>24332</v>
      </c>
      <c r="L2200" s="9"/>
      <c r="M2200" s="2">
        <v>26716</v>
      </c>
      <c r="N2200" s="9"/>
      <c r="O2200" s="2">
        <v>0</v>
      </c>
      <c r="P2200" s="9"/>
      <c r="Q2200" s="2">
        <f>M2200+O2200</f>
        <v>26716</v>
      </c>
      <c r="T2200" s="11"/>
    </row>
    <row r="2201" spans="1:21" ht="11.85" customHeight="1" x14ac:dyDescent="0.2">
      <c r="A2201" s="3" t="s">
        <v>1069</v>
      </c>
      <c r="C2201" s="2">
        <v>615.30999999999995</v>
      </c>
      <c r="E2201" s="2">
        <v>678.75</v>
      </c>
      <c r="G2201" s="2">
        <f>450.19+110.72</f>
        <v>560.91</v>
      </c>
      <c r="I2201" s="2">
        <v>474</v>
      </c>
      <c r="K2201" s="2">
        <v>474</v>
      </c>
      <c r="L2201" s="9"/>
      <c r="M2201" s="2">
        <v>422</v>
      </c>
      <c r="N2201" s="9"/>
      <c r="O2201" s="2">
        <v>0</v>
      </c>
      <c r="P2201" s="9"/>
      <c r="Q2201" s="2">
        <f t="shared" si="73"/>
        <v>422</v>
      </c>
      <c r="T2201" s="11"/>
    </row>
    <row r="2202" spans="1:21" ht="11.85" customHeight="1" x14ac:dyDescent="0.2">
      <c r="A2202" s="3" t="s">
        <v>1070</v>
      </c>
      <c r="C2202" s="2">
        <v>53.18</v>
      </c>
      <c r="E2202" s="2">
        <v>45</v>
      </c>
      <c r="G2202" s="2">
        <f>351+117</f>
        <v>468</v>
      </c>
      <c r="I2202" s="2">
        <v>360</v>
      </c>
      <c r="K2202" s="2">
        <v>360</v>
      </c>
      <c r="L2202" s="9"/>
      <c r="M2202" s="2">
        <v>324</v>
      </c>
      <c r="N2202" s="9"/>
      <c r="O2202" s="2">
        <v>0</v>
      </c>
      <c r="P2202" s="9"/>
      <c r="Q2202" s="2">
        <f t="shared" si="73"/>
        <v>324</v>
      </c>
      <c r="T2202" s="11"/>
    </row>
    <row r="2203" spans="1:21" ht="11.85" customHeight="1" x14ac:dyDescent="0.2">
      <c r="A2203" s="3" t="s">
        <v>1071</v>
      </c>
      <c r="C2203" s="12">
        <v>18814.57</v>
      </c>
      <c r="E2203" s="12">
        <v>19058.86</v>
      </c>
      <c r="G2203" s="12">
        <f>14897.33+3690.86</f>
        <v>18588.189999999999</v>
      </c>
      <c r="I2203" s="12">
        <v>19541</v>
      </c>
      <c r="K2203" s="12">
        <v>19541</v>
      </c>
      <c r="L2203" s="9"/>
      <c r="M2203" s="12">
        <v>22028</v>
      </c>
      <c r="N2203" s="9"/>
      <c r="O2203" s="12">
        <v>0</v>
      </c>
      <c r="P2203" s="9"/>
      <c r="Q2203" s="12">
        <f t="shared" si="73"/>
        <v>22028</v>
      </c>
      <c r="T2203" s="11"/>
    </row>
    <row r="2204" spans="1:21" ht="11.85" customHeight="1" x14ac:dyDescent="0.2">
      <c r="A2204" s="3" t="s">
        <v>291</v>
      </c>
      <c r="C2204" s="2">
        <f>SUM(C2196:C2203)</f>
        <v>319504.15999999997</v>
      </c>
      <c r="E2204" s="2">
        <f>SUM(E2196:E2203)</f>
        <v>339014.17999999993</v>
      </c>
      <c r="G2204" s="2">
        <f>SUM(G2196:G2203)</f>
        <v>324401.48</v>
      </c>
      <c r="I2204" s="2">
        <f>SUM(I2196:I2203)</f>
        <v>336218</v>
      </c>
      <c r="K2204" s="2">
        <f>SUM(K2196:K2203)</f>
        <v>340418</v>
      </c>
      <c r="L2204" s="9"/>
      <c r="M2204" s="2">
        <f>SUM(M2196:M2203)</f>
        <v>381999</v>
      </c>
      <c r="N2204" s="9"/>
      <c r="O2204" s="2">
        <f>SUM(O2196:O2203)</f>
        <v>0</v>
      </c>
      <c r="P2204" s="9"/>
      <c r="Q2204" s="2">
        <f>SUM(Q2196:Q2203)</f>
        <v>381999</v>
      </c>
      <c r="R2204" s="54"/>
      <c r="U2204" s="9"/>
    </row>
    <row r="2205" spans="1:21" ht="11.85" customHeight="1" x14ac:dyDescent="0.2">
      <c r="L2205" s="9"/>
      <c r="N2205" s="9"/>
      <c r="P2205" s="9"/>
    </row>
    <row r="2206" spans="1:21" ht="11.85" customHeight="1" x14ac:dyDescent="0.2">
      <c r="A2206" s="10" t="s">
        <v>292</v>
      </c>
      <c r="L2206" s="9"/>
      <c r="N2206" s="9"/>
      <c r="P2206" s="9"/>
    </row>
    <row r="2207" spans="1:21" ht="11.85" customHeight="1" x14ac:dyDescent="0.2">
      <c r="A2207" s="3" t="s">
        <v>1072</v>
      </c>
      <c r="C2207" s="2">
        <v>650</v>
      </c>
      <c r="E2207" s="2">
        <v>675</v>
      </c>
      <c r="G2207" s="2">
        <f>285+295</f>
        <v>580</v>
      </c>
      <c r="I2207" s="2">
        <f>500+300</f>
        <v>800</v>
      </c>
      <c r="K2207" s="2">
        <f>500+300</f>
        <v>800</v>
      </c>
      <c r="L2207" s="9"/>
      <c r="M2207" s="2">
        <v>800</v>
      </c>
      <c r="N2207" s="9"/>
      <c r="O2207" s="2">
        <v>0</v>
      </c>
      <c r="P2207" s="9"/>
      <c r="Q2207" s="2">
        <f t="shared" ref="Q2207:Q2213" si="74">M2207+O2207</f>
        <v>800</v>
      </c>
      <c r="T2207" s="11"/>
    </row>
    <row r="2208" spans="1:21" ht="11.85" customHeight="1" x14ac:dyDescent="0.2">
      <c r="A2208" s="3" t="s">
        <v>1073</v>
      </c>
      <c r="C2208" s="2">
        <v>0</v>
      </c>
      <c r="E2208" s="2">
        <v>2031.25</v>
      </c>
      <c r="G2208" s="2">
        <v>2585</v>
      </c>
      <c r="I2208" s="2">
        <v>2000</v>
      </c>
      <c r="K2208" s="2">
        <v>2000</v>
      </c>
      <c r="L2208" s="9"/>
      <c r="M2208" s="2">
        <v>2000</v>
      </c>
      <c r="N2208" s="9"/>
      <c r="O2208" s="2">
        <v>0</v>
      </c>
      <c r="P2208" s="9"/>
      <c r="Q2208" s="2">
        <f t="shared" si="74"/>
        <v>2000</v>
      </c>
      <c r="T2208" s="11"/>
    </row>
    <row r="2209" spans="1:21" ht="11.85" customHeight="1" x14ac:dyDescent="0.2">
      <c r="A2209" s="3" t="s">
        <v>1074</v>
      </c>
      <c r="C2209" s="2">
        <v>0</v>
      </c>
      <c r="E2209" s="2">
        <v>0</v>
      </c>
      <c r="G2209" s="2">
        <v>9.68</v>
      </c>
      <c r="I2209" s="2">
        <v>0</v>
      </c>
      <c r="K2209" s="2">
        <v>0</v>
      </c>
      <c r="L2209" s="9"/>
      <c r="M2209" s="2">
        <v>0</v>
      </c>
      <c r="N2209" s="9"/>
      <c r="O2209" s="2">
        <v>0</v>
      </c>
      <c r="P2209" s="9"/>
      <c r="Q2209" s="2">
        <f t="shared" si="74"/>
        <v>0</v>
      </c>
      <c r="T2209" s="11"/>
    </row>
    <row r="2210" spans="1:21" ht="11.85" customHeight="1" x14ac:dyDescent="0.2">
      <c r="A2210" s="3" t="s">
        <v>1075</v>
      </c>
      <c r="C2210" s="2">
        <v>0</v>
      </c>
      <c r="E2210" s="2">
        <v>0</v>
      </c>
      <c r="G2210" s="2">
        <v>0</v>
      </c>
      <c r="I2210" s="2">
        <v>0</v>
      </c>
      <c r="K2210" s="2">
        <v>0</v>
      </c>
      <c r="L2210" s="9"/>
      <c r="M2210" s="2">
        <v>0</v>
      </c>
      <c r="N2210" s="9"/>
      <c r="O2210" s="2">
        <v>0</v>
      </c>
      <c r="P2210" s="9"/>
      <c r="Q2210" s="2">
        <f t="shared" si="74"/>
        <v>0</v>
      </c>
      <c r="T2210" s="11"/>
    </row>
    <row r="2211" spans="1:21" ht="11.85" customHeight="1" x14ac:dyDescent="0.2">
      <c r="A2211" s="3" t="s">
        <v>1076</v>
      </c>
      <c r="C2211" s="2">
        <v>1025.3499999999999</v>
      </c>
      <c r="E2211" s="2">
        <v>1405</v>
      </c>
      <c r="G2211" s="2">
        <f>972+324</f>
        <v>1296</v>
      </c>
      <c r="I2211" s="2">
        <f>1200+400</f>
        <v>1600</v>
      </c>
      <c r="K2211" s="2">
        <f>1200+400</f>
        <v>1600</v>
      </c>
      <c r="L2211" s="9"/>
      <c r="M2211" s="2">
        <v>1600</v>
      </c>
      <c r="N2211" s="9"/>
      <c r="O2211" s="2">
        <v>0</v>
      </c>
      <c r="P2211" s="9"/>
      <c r="Q2211" s="2">
        <f>M2211+O2211</f>
        <v>1600</v>
      </c>
      <c r="T2211" s="11"/>
    </row>
    <row r="2212" spans="1:21" ht="11.85" customHeight="1" x14ac:dyDescent="0.2">
      <c r="A2212" s="3" t="s">
        <v>1077</v>
      </c>
      <c r="C2212" s="2">
        <v>1253.97</v>
      </c>
      <c r="E2212" s="2">
        <v>2131.66</v>
      </c>
      <c r="G2212" s="2">
        <v>1867.32</v>
      </c>
      <c r="I2212" s="2">
        <v>2200</v>
      </c>
      <c r="K2212" s="2">
        <v>2200</v>
      </c>
      <c r="L2212" s="9"/>
      <c r="M2212" s="2">
        <v>500</v>
      </c>
      <c r="N2212" s="9"/>
      <c r="O2212" s="2">
        <v>0</v>
      </c>
      <c r="P2212" s="9"/>
      <c r="Q2212" s="2">
        <f t="shared" si="74"/>
        <v>500</v>
      </c>
      <c r="T2212" s="11"/>
    </row>
    <row r="2213" spans="1:21" ht="11.85" customHeight="1" x14ac:dyDescent="0.2">
      <c r="A2213" s="3" t="s">
        <v>1078</v>
      </c>
      <c r="C2213" s="12">
        <v>59674.81</v>
      </c>
      <c r="E2213" s="12">
        <v>62400</v>
      </c>
      <c r="G2213" s="12">
        <v>69000</v>
      </c>
      <c r="I2213" s="12">
        <v>75000</v>
      </c>
      <c r="K2213" s="12">
        <v>75000</v>
      </c>
      <c r="L2213" s="9"/>
      <c r="M2213" s="12">
        <v>67500</v>
      </c>
      <c r="N2213" s="9"/>
      <c r="O2213" s="12">
        <v>0</v>
      </c>
      <c r="P2213" s="9"/>
      <c r="Q2213" s="12">
        <f t="shared" si="74"/>
        <v>67500</v>
      </c>
      <c r="T2213" s="11"/>
      <c r="U2213" s="9"/>
    </row>
    <row r="2214" spans="1:21" ht="11.85" customHeight="1" x14ac:dyDescent="0.2">
      <c r="A2214" s="3" t="s">
        <v>310</v>
      </c>
      <c r="C2214" s="2">
        <f>SUM(C2207:C2213)</f>
        <v>62604.13</v>
      </c>
      <c r="E2214" s="2">
        <f>SUM(E2207:E2213)</f>
        <v>68642.91</v>
      </c>
      <c r="G2214" s="2">
        <f>SUM(G2207:G2213)</f>
        <v>75338</v>
      </c>
      <c r="I2214" s="2">
        <f>SUM(I2207:I2213)</f>
        <v>81600</v>
      </c>
      <c r="K2214" s="2">
        <f>SUM(K2207:K2213)</f>
        <v>81600</v>
      </c>
      <c r="L2214" s="9"/>
      <c r="M2214" s="2">
        <f>SUM(M2207:M2213)</f>
        <v>72400</v>
      </c>
      <c r="N2214" s="9"/>
      <c r="O2214" s="2">
        <f>SUM(O2207:O2213)</f>
        <v>0</v>
      </c>
      <c r="P2214" s="9"/>
      <c r="Q2214" s="2">
        <f>SUM(Q2207:Q2213)</f>
        <v>72400</v>
      </c>
      <c r="T2214" s="14"/>
      <c r="U2214" s="9"/>
    </row>
    <row r="2215" spans="1:21" ht="11.85" customHeight="1" x14ac:dyDescent="0.2">
      <c r="L2215" s="9"/>
      <c r="N2215" s="9"/>
      <c r="P2215" s="9"/>
    </row>
    <row r="2216" spans="1:21" ht="11.85" customHeight="1" x14ac:dyDescent="0.2">
      <c r="A2216" s="10" t="s">
        <v>311</v>
      </c>
      <c r="L2216" s="9"/>
      <c r="N2216" s="9"/>
      <c r="P2216" s="9"/>
    </row>
    <row r="2217" spans="1:21" ht="11.85" customHeight="1" x14ac:dyDescent="0.2">
      <c r="A2217" s="3" t="s">
        <v>1079</v>
      </c>
      <c r="C2217" s="2">
        <v>636.22</v>
      </c>
      <c r="E2217" s="2">
        <v>633.12</v>
      </c>
      <c r="G2217" s="2">
        <v>0</v>
      </c>
      <c r="I2217" s="2">
        <v>200</v>
      </c>
      <c r="K2217" s="2">
        <v>200</v>
      </c>
      <c r="L2217" s="9"/>
      <c r="M2217" s="2">
        <v>300</v>
      </c>
      <c r="N2217" s="9"/>
      <c r="O2217" s="2">
        <v>0</v>
      </c>
      <c r="P2217" s="9"/>
      <c r="Q2217" s="2">
        <f t="shared" ref="Q2217:Q2226" si="75">M2217+O2217</f>
        <v>300</v>
      </c>
      <c r="T2217" s="11"/>
    </row>
    <row r="2218" spans="1:21" ht="11.85" customHeight="1" x14ac:dyDescent="0.2">
      <c r="A2218" s="3" t="s">
        <v>1080</v>
      </c>
      <c r="C2218" s="2">
        <v>2018.75</v>
      </c>
      <c r="E2218" s="2">
        <v>2186.8000000000002</v>
      </c>
      <c r="G2218" s="2">
        <v>1041.43</v>
      </c>
      <c r="I2218" s="2">
        <f>3000+500</f>
        <v>3500</v>
      </c>
      <c r="K2218" s="2">
        <f>3000+500</f>
        <v>3500</v>
      </c>
      <c r="L2218" s="9"/>
      <c r="M2218" s="2">
        <v>2500</v>
      </c>
      <c r="N2218" s="9"/>
      <c r="O2218" s="2">
        <v>0</v>
      </c>
      <c r="P2218" s="9"/>
      <c r="Q2218" s="2">
        <f t="shared" si="75"/>
        <v>2500</v>
      </c>
      <c r="T2218" s="11"/>
    </row>
    <row r="2219" spans="1:21" ht="11.85" customHeight="1" x14ac:dyDescent="0.2">
      <c r="A2219" s="3" t="s">
        <v>1081</v>
      </c>
      <c r="C2219" s="2">
        <v>6013.01</v>
      </c>
      <c r="E2219" s="2">
        <v>7278.85</v>
      </c>
      <c r="G2219" s="2">
        <f>6266.26+511.27</f>
        <v>6777.5300000000007</v>
      </c>
      <c r="I2219" s="2">
        <f>7500+1000</f>
        <v>8500</v>
      </c>
      <c r="K2219" s="2">
        <f>7500+1000</f>
        <v>8500</v>
      </c>
      <c r="L2219" s="9"/>
      <c r="M2219" s="2">
        <v>6000</v>
      </c>
      <c r="N2219" s="9"/>
      <c r="O2219" s="2">
        <v>0</v>
      </c>
      <c r="P2219" s="9"/>
      <c r="Q2219" s="2">
        <f t="shared" si="75"/>
        <v>6000</v>
      </c>
      <c r="T2219" s="11"/>
    </row>
    <row r="2220" spans="1:21" ht="11.85" customHeight="1" x14ac:dyDescent="0.2">
      <c r="A2220" s="3" t="s">
        <v>1082</v>
      </c>
      <c r="C2220" s="2">
        <v>923.43000000000006</v>
      </c>
      <c r="E2220" s="2">
        <v>0</v>
      </c>
      <c r="G2220" s="2">
        <v>165.45</v>
      </c>
      <c r="I2220" s="2">
        <f>500+500</f>
        <v>1000</v>
      </c>
      <c r="K2220" s="2">
        <f>500+500</f>
        <v>1000</v>
      </c>
      <c r="L2220" s="9"/>
      <c r="M2220" s="2">
        <v>1000</v>
      </c>
      <c r="N2220" s="9"/>
      <c r="O2220" s="2">
        <v>0</v>
      </c>
      <c r="P2220" s="9"/>
      <c r="Q2220" s="2">
        <f t="shared" si="75"/>
        <v>1000</v>
      </c>
      <c r="T2220" s="11"/>
    </row>
    <row r="2221" spans="1:21" ht="11.85" customHeight="1" x14ac:dyDescent="0.2">
      <c r="A2221" s="3" t="s">
        <v>1083</v>
      </c>
      <c r="C2221" s="2">
        <v>0</v>
      </c>
      <c r="E2221" s="2">
        <v>0</v>
      </c>
      <c r="G2221" s="2">
        <v>0</v>
      </c>
      <c r="I2221" s="2">
        <v>0</v>
      </c>
      <c r="K2221" s="2">
        <v>0</v>
      </c>
      <c r="L2221" s="9"/>
      <c r="M2221" s="2">
        <v>0</v>
      </c>
      <c r="N2221" s="9"/>
      <c r="O2221" s="2">
        <v>0</v>
      </c>
      <c r="P2221" s="9"/>
      <c r="Q2221" s="2">
        <f t="shared" si="75"/>
        <v>0</v>
      </c>
      <c r="T2221" s="11"/>
    </row>
    <row r="2222" spans="1:21" ht="11.85" customHeight="1" x14ac:dyDescent="0.2">
      <c r="A2222" s="3" t="s">
        <v>1084</v>
      </c>
      <c r="C2222" s="2">
        <v>331.5</v>
      </c>
      <c r="E2222" s="2">
        <v>68</v>
      </c>
      <c r="G2222" s="2">
        <v>0</v>
      </c>
      <c r="I2222" s="2">
        <v>0</v>
      </c>
      <c r="K2222" s="2">
        <v>0</v>
      </c>
      <c r="L2222" s="9"/>
      <c r="M2222" s="2">
        <v>0</v>
      </c>
      <c r="N2222" s="9"/>
      <c r="O2222" s="2">
        <v>0</v>
      </c>
      <c r="P2222" s="9"/>
      <c r="Q2222" s="2">
        <f t="shared" si="75"/>
        <v>0</v>
      </c>
      <c r="T2222" s="11"/>
    </row>
    <row r="2223" spans="1:21" ht="11.85" customHeight="1" x14ac:dyDescent="0.2">
      <c r="A2223" s="3" t="s">
        <v>1085</v>
      </c>
      <c r="C2223" s="12">
        <v>0</v>
      </c>
      <c r="E2223" s="12">
        <v>0</v>
      </c>
      <c r="G2223" s="12">
        <v>0</v>
      </c>
      <c r="I2223" s="12">
        <v>180</v>
      </c>
      <c r="K2223" s="12">
        <v>180</v>
      </c>
      <c r="L2223" s="9"/>
      <c r="M2223" s="12">
        <v>180</v>
      </c>
      <c r="N2223" s="9"/>
      <c r="O2223" s="12">
        <v>0</v>
      </c>
      <c r="P2223" s="9"/>
      <c r="Q2223" s="12">
        <f t="shared" si="75"/>
        <v>180</v>
      </c>
      <c r="T2223" s="11"/>
    </row>
    <row r="2224" spans="1:21" ht="11.85" hidden="1" customHeight="1" x14ac:dyDescent="0.2">
      <c r="A2224" s="3" t="s">
        <v>1086</v>
      </c>
      <c r="C2224" s="2">
        <v>0</v>
      </c>
      <c r="E2224" s="2">
        <v>0</v>
      </c>
      <c r="G2224" s="2">
        <v>0</v>
      </c>
      <c r="I2224" s="2">
        <v>0</v>
      </c>
      <c r="K2224" s="2">
        <v>0</v>
      </c>
      <c r="L2224" s="9"/>
      <c r="M2224" s="2">
        <v>0</v>
      </c>
      <c r="N2224" s="9"/>
      <c r="O2224" s="2">
        <v>0</v>
      </c>
      <c r="P2224" s="9"/>
      <c r="Q2224" s="2">
        <f t="shared" si="75"/>
        <v>0</v>
      </c>
      <c r="T2224" s="11"/>
    </row>
    <row r="2225" spans="1:21" ht="11.85" hidden="1" customHeight="1" x14ac:dyDescent="0.2">
      <c r="A2225" s="3" t="s">
        <v>1087</v>
      </c>
      <c r="C2225" s="12">
        <v>0</v>
      </c>
      <c r="E2225" s="12">
        <v>0</v>
      </c>
      <c r="G2225" s="12">
        <v>0</v>
      </c>
      <c r="I2225" s="12">
        <v>0</v>
      </c>
      <c r="K2225" s="12">
        <v>0</v>
      </c>
      <c r="L2225" s="9"/>
      <c r="M2225" s="12">
        <v>0</v>
      </c>
      <c r="N2225" s="9"/>
      <c r="O2225" s="12">
        <v>0</v>
      </c>
      <c r="P2225" s="9"/>
      <c r="Q2225" s="12">
        <f t="shared" si="75"/>
        <v>0</v>
      </c>
      <c r="T2225" s="11"/>
    </row>
    <row r="2226" spans="1:21" ht="11.85" hidden="1" customHeight="1" x14ac:dyDescent="0.2">
      <c r="A2226" s="3" t="s">
        <v>1088</v>
      </c>
      <c r="C2226" s="12">
        <v>0</v>
      </c>
      <c r="E2226" s="12">
        <v>0</v>
      </c>
      <c r="G2226" s="12">
        <v>0</v>
      </c>
      <c r="I2226" s="12">
        <v>0</v>
      </c>
      <c r="K2226" s="12">
        <v>0</v>
      </c>
      <c r="L2226" s="9"/>
      <c r="M2226" s="12">
        <v>0</v>
      </c>
      <c r="N2226" s="9"/>
      <c r="O2226" s="12">
        <v>0</v>
      </c>
      <c r="P2226" s="9"/>
      <c r="Q2226" s="12">
        <f t="shared" si="75"/>
        <v>0</v>
      </c>
      <c r="T2226" s="11"/>
    </row>
    <row r="2227" spans="1:21" ht="11.85" customHeight="1" x14ac:dyDescent="0.2">
      <c r="A2227" s="3" t="s">
        <v>334</v>
      </c>
      <c r="C2227" s="2">
        <f>SUM(C2217:C2226)</f>
        <v>9922.91</v>
      </c>
      <c r="E2227" s="2">
        <f>SUM(E2217:E2226)</f>
        <v>10166.77</v>
      </c>
      <c r="G2227" s="2">
        <f>SUM(G2217:G2226)</f>
        <v>7984.4100000000008</v>
      </c>
      <c r="I2227" s="2">
        <f>SUM(I2217:I2226)</f>
        <v>13380</v>
      </c>
      <c r="K2227" s="2">
        <f>SUM(K2217:K2226)</f>
        <v>13380</v>
      </c>
      <c r="L2227" s="9"/>
      <c r="M2227" s="2">
        <f>SUM(M2217:M2226)</f>
        <v>9980</v>
      </c>
      <c r="N2227" s="9"/>
      <c r="O2227" s="2">
        <f>SUM(O2217:O2226)</f>
        <v>0</v>
      </c>
      <c r="P2227" s="9"/>
      <c r="Q2227" s="2">
        <f>SUM(Q2217:Q2226)</f>
        <v>9980</v>
      </c>
      <c r="R2227" s="54"/>
      <c r="T2227" s="14"/>
    </row>
    <row r="2228" spans="1:21" ht="11.85" customHeight="1" x14ac:dyDescent="0.2">
      <c r="L2228" s="9"/>
      <c r="N2228" s="9"/>
      <c r="P2228" s="9"/>
      <c r="R2228" s="54"/>
      <c r="T2228" s="14"/>
    </row>
    <row r="2229" spans="1:21" ht="11.85" customHeight="1" x14ac:dyDescent="0.2">
      <c r="L2229" s="9"/>
      <c r="N2229" s="9"/>
      <c r="P2229" s="9"/>
      <c r="R2229" s="54"/>
      <c r="T2229" s="14"/>
    </row>
    <row r="2230" spans="1:21" ht="11.85" customHeight="1" x14ac:dyDescent="0.2">
      <c r="A2230" s="3" t="s">
        <v>1089</v>
      </c>
      <c r="C2230" s="2">
        <v>0</v>
      </c>
      <c r="E2230" s="2">
        <v>0</v>
      </c>
      <c r="G2230" s="2">
        <v>21839.08</v>
      </c>
      <c r="I2230" s="2">
        <v>0</v>
      </c>
      <c r="K2230" s="2">
        <v>0</v>
      </c>
      <c r="L2230" s="9"/>
      <c r="M2230" s="2">
        <v>0</v>
      </c>
      <c r="N2230" s="9"/>
      <c r="O2230" s="2">
        <v>0</v>
      </c>
      <c r="P2230" s="9"/>
      <c r="Q2230" s="2">
        <f>M2230+O2230</f>
        <v>0</v>
      </c>
    </row>
    <row r="2231" spans="1:21" ht="11.85" customHeight="1" x14ac:dyDescent="0.2">
      <c r="A2231" s="3" t="s">
        <v>1090</v>
      </c>
      <c r="C2231" s="12">
        <v>0</v>
      </c>
      <c r="E2231" s="12">
        <v>0</v>
      </c>
      <c r="G2231" s="12">
        <v>0</v>
      </c>
      <c r="I2231" s="12">
        <v>0</v>
      </c>
      <c r="K2231" s="12">
        <v>0</v>
      </c>
      <c r="L2231" s="9"/>
      <c r="M2231" s="12">
        <v>0</v>
      </c>
      <c r="N2231" s="9"/>
      <c r="O2231" s="12">
        <v>0</v>
      </c>
      <c r="P2231" s="9"/>
      <c r="Q2231" s="12">
        <f>M2231+O2231</f>
        <v>0</v>
      </c>
    </row>
    <row r="2232" spans="1:21" ht="11.85" customHeight="1" x14ac:dyDescent="0.2">
      <c r="A2232" s="3" t="s">
        <v>337</v>
      </c>
      <c r="C2232" s="2">
        <f>SUM(C2230:C2231)</f>
        <v>0</v>
      </c>
      <c r="E2232" s="2">
        <f>SUM(E2230:E2231)</f>
        <v>0</v>
      </c>
      <c r="G2232" s="2">
        <f>SUM(G2230:G2231)</f>
        <v>21839.08</v>
      </c>
      <c r="I2232" s="2">
        <f>SUM(I2230:I2231)</f>
        <v>0</v>
      </c>
      <c r="K2232" s="2">
        <f>SUM(K2230:K2231)</f>
        <v>0</v>
      </c>
      <c r="L2232" s="9"/>
      <c r="M2232" s="2">
        <f>SUM(M2230:M2231)</f>
        <v>0</v>
      </c>
      <c r="N2232" s="9"/>
      <c r="O2232" s="2">
        <f>SUM(O2230:O2231)</f>
        <v>0</v>
      </c>
      <c r="P2232" s="9"/>
      <c r="Q2232" s="2">
        <f>SUM(Q2230:Q2231)</f>
        <v>0</v>
      </c>
    </row>
    <row r="2233" spans="1:21" ht="11.85" customHeight="1" x14ac:dyDescent="0.2">
      <c r="L2233" s="9"/>
      <c r="N2233" s="9"/>
      <c r="P2233" s="9"/>
      <c r="R2233" s="54"/>
      <c r="T2233" s="14"/>
    </row>
    <row r="2234" spans="1:21" ht="11.85" customHeight="1" x14ac:dyDescent="0.2">
      <c r="L2234" s="9"/>
      <c r="N2234" s="9"/>
      <c r="P2234" s="9"/>
    </row>
    <row r="2235" spans="1:21" ht="11.85" customHeight="1" x14ac:dyDescent="0.2">
      <c r="A2235" s="3" t="s">
        <v>1091</v>
      </c>
      <c r="C2235" s="2">
        <f>C2204+C2214+C2227+C2232</f>
        <v>392031.19999999995</v>
      </c>
      <c r="E2235" s="2">
        <f>E2204+E2214+E2227+E2232</f>
        <v>417823.86</v>
      </c>
      <c r="G2235" s="2">
        <f>G2204+G2214+G2227+G2232</f>
        <v>429562.97</v>
      </c>
      <c r="I2235" s="2">
        <f>I2204+I2214+I2227+I2232</f>
        <v>431198</v>
      </c>
      <c r="K2235" s="2">
        <f>K2204+K2214+K2227+K2232</f>
        <v>435398</v>
      </c>
      <c r="L2235" s="9"/>
      <c r="M2235" s="2">
        <f>M2204+M2214+M2227+M2232</f>
        <v>464379</v>
      </c>
      <c r="N2235" s="9"/>
      <c r="O2235" s="2">
        <f>O2204+O2214+O2227+O2232</f>
        <v>0</v>
      </c>
      <c r="P2235" s="9"/>
      <c r="Q2235" s="2">
        <f>Q2204+Q2214+Q2227+Q2232</f>
        <v>464379</v>
      </c>
      <c r="T2235" s="11"/>
      <c r="U2235" s="9"/>
    </row>
    <row r="2236" spans="1:21" ht="11.85" customHeight="1" x14ac:dyDescent="0.2">
      <c r="L2236" s="9"/>
      <c r="N2236" s="9"/>
      <c r="P2236" s="9"/>
    </row>
    <row r="2237" spans="1:21" ht="11.85" customHeight="1" x14ac:dyDescent="0.2">
      <c r="L2237" s="9"/>
      <c r="N2237" s="9"/>
      <c r="P2237" s="9"/>
    </row>
    <row r="2238" spans="1:21" ht="11.85" customHeight="1" x14ac:dyDescent="0.2">
      <c r="L2238" s="9"/>
      <c r="N2238" s="9"/>
      <c r="P2238" s="9"/>
    </row>
    <row r="2239" spans="1:21" ht="11.85" customHeight="1" x14ac:dyDescent="0.2">
      <c r="L2239" s="9"/>
      <c r="N2239" s="9"/>
      <c r="P2239" s="9"/>
    </row>
    <row r="2240" spans="1:21" ht="11.85" customHeight="1" x14ac:dyDescent="0.2">
      <c r="L2240" s="9"/>
      <c r="N2240" s="9"/>
      <c r="P2240" s="9"/>
    </row>
    <row r="2241" spans="1:16" ht="11.85" customHeight="1" x14ac:dyDescent="0.2">
      <c r="L2241" s="9"/>
      <c r="N2241" s="9"/>
      <c r="P2241" s="9"/>
    </row>
    <row r="2242" spans="1:16" ht="11.85" customHeight="1" x14ac:dyDescent="0.2">
      <c r="L2242" s="9"/>
      <c r="N2242" s="9"/>
      <c r="P2242" s="9"/>
    </row>
    <row r="2243" spans="1:16" ht="11.85" customHeight="1" x14ac:dyDescent="0.2">
      <c r="L2243" s="9"/>
      <c r="N2243" s="9"/>
      <c r="P2243" s="9"/>
    </row>
    <row r="2244" spans="1:16" ht="11.85" customHeight="1" x14ac:dyDescent="0.2">
      <c r="L2244" s="9"/>
      <c r="N2244" s="9"/>
      <c r="P2244" s="9"/>
    </row>
    <row r="2245" spans="1:16" ht="11.85" customHeight="1" x14ac:dyDescent="0.2">
      <c r="L2245" s="9"/>
      <c r="N2245" s="9"/>
      <c r="P2245" s="9"/>
    </row>
    <row r="2246" spans="1:16" ht="11.85" customHeight="1" x14ac:dyDescent="0.2">
      <c r="L2246" s="9"/>
      <c r="N2246" s="9"/>
      <c r="P2246" s="9"/>
    </row>
    <row r="2247" spans="1:16" ht="11.85" customHeight="1" x14ac:dyDescent="0.2">
      <c r="L2247" s="9"/>
      <c r="N2247" s="9"/>
      <c r="P2247" s="9"/>
    </row>
    <row r="2248" spans="1:16" ht="11.85" customHeight="1" x14ac:dyDescent="0.2">
      <c r="L2248" s="9"/>
      <c r="N2248" s="9"/>
      <c r="P2248" s="9"/>
    </row>
    <row r="2249" spans="1:16" ht="11.85" customHeight="1" x14ac:dyDescent="0.2">
      <c r="L2249" s="9"/>
      <c r="N2249" s="9"/>
      <c r="P2249" s="9"/>
    </row>
    <row r="2250" spans="1:16" ht="11.85" customHeight="1" x14ac:dyDescent="0.2">
      <c r="L2250" s="9"/>
      <c r="N2250" s="9"/>
      <c r="P2250" s="9"/>
    </row>
    <row r="2251" spans="1:16" ht="11.85" customHeight="1" x14ac:dyDescent="0.2">
      <c r="L2251" s="9"/>
      <c r="N2251" s="9"/>
      <c r="P2251" s="9"/>
    </row>
    <row r="2252" spans="1:16" ht="11.85" customHeight="1" x14ac:dyDescent="0.2">
      <c r="A2252" s="1"/>
      <c r="B2252" s="1"/>
      <c r="E2252" s="2" t="str">
        <f>$E$1</f>
        <v>CITY OF BRADY</v>
      </c>
    </row>
    <row r="2253" spans="1:16" ht="11.85" customHeight="1" x14ac:dyDescent="0.2">
      <c r="E2253" s="2" t="str">
        <f>$E$2</f>
        <v>BUDGET  REPORT</v>
      </c>
    </row>
    <row r="2254" spans="1:16" ht="11.85" customHeight="1" x14ac:dyDescent="0.2">
      <c r="E2254" s="2" t="str">
        <f>$E$3</f>
        <v>FISCAL YEAR 2025 - 2026</v>
      </c>
    </row>
    <row r="2255" spans="1:16" ht="11.85" customHeight="1" x14ac:dyDescent="0.2">
      <c r="A2255" s="3" t="s">
        <v>3</v>
      </c>
    </row>
    <row r="2256" spans="1:16" ht="11.85" customHeight="1" x14ac:dyDescent="0.2">
      <c r="A2256" s="3" t="s">
        <v>1092</v>
      </c>
    </row>
    <row r="2257" spans="1:21" ht="11.85" customHeight="1" x14ac:dyDescent="0.2">
      <c r="I2257" s="49" t="str">
        <f>$I$6</f>
        <v>(----- 2024-2025------)</v>
      </c>
      <c r="J2257" s="49"/>
      <c r="K2257" s="49"/>
      <c r="L2257" s="6"/>
      <c r="M2257" s="50" t="str">
        <f>$M$6</f>
        <v>2025-2026</v>
      </c>
      <c r="N2257" s="50"/>
      <c r="O2257" s="50"/>
      <c r="P2257" s="50"/>
      <c r="Q2257" s="50"/>
    </row>
    <row r="2258" spans="1:21" ht="11.85" customHeight="1" x14ac:dyDescent="0.2">
      <c r="C2258" s="5" t="str">
        <f>$C$7</f>
        <v>2021-2022</v>
      </c>
      <c r="D2258" s="5"/>
      <c r="E2258" s="5" t="str">
        <f>$E$7</f>
        <v>2022-2023</v>
      </c>
      <c r="F2258" s="5"/>
      <c r="G2258" s="5" t="str">
        <f>$G$7</f>
        <v>2023-2024</v>
      </c>
      <c r="H2258" s="5"/>
      <c r="I2258" s="5" t="s">
        <v>9</v>
      </c>
      <c r="J2258" s="5"/>
      <c r="K2258" s="5" t="str">
        <f>+$K$7</f>
        <v>PROJECTED</v>
      </c>
      <c r="L2258" s="6"/>
      <c r="M2258" s="5" t="str">
        <f>$M$7</f>
        <v>2025-2026</v>
      </c>
      <c r="N2258" s="6"/>
      <c r="O2258" s="5" t="str">
        <f>$O$7</f>
        <v>2025-2026</v>
      </c>
      <c r="P2258" s="6"/>
      <c r="Q2258" s="5" t="str">
        <f>$Q$7</f>
        <v>APPROVED</v>
      </c>
    </row>
    <row r="2259" spans="1:21" ht="11.85" customHeight="1" x14ac:dyDescent="0.2">
      <c r="A2259" s="7" t="s">
        <v>279</v>
      </c>
      <c r="C2259" s="8" t="s">
        <v>12</v>
      </c>
      <c r="D2259" s="5"/>
      <c r="E2259" s="8" t="s">
        <v>12</v>
      </c>
      <c r="F2259" s="5"/>
      <c r="G2259" s="8" t="s">
        <v>12</v>
      </c>
      <c r="H2259" s="5"/>
      <c r="I2259" s="8" t="s">
        <v>13</v>
      </c>
      <c r="J2259" s="5"/>
      <c r="K2259" s="8" t="s">
        <v>13</v>
      </c>
      <c r="L2259" s="6"/>
      <c r="M2259" s="8" t="str">
        <f>$M$8</f>
        <v>BASE</v>
      </c>
      <c r="N2259" s="6"/>
      <c r="O2259" s="8" t="str">
        <f>$O$8</f>
        <v>SUPPLEMENTAL</v>
      </c>
      <c r="P2259" s="6"/>
      <c r="Q2259" s="8" t="str">
        <f>$Q$8</f>
        <v>BUDGET</v>
      </c>
    </row>
    <row r="2260" spans="1:21" ht="11.85" customHeight="1" x14ac:dyDescent="0.2"/>
    <row r="2261" spans="1:21" ht="11.85" customHeight="1" x14ac:dyDescent="0.2">
      <c r="A2261" s="10" t="s">
        <v>280</v>
      </c>
    </row>
    <row r="2262" spans="1:21" ht="11.85" customHeight="1" x14ac:dyDescent="0.2">
      <c r="A2262" s="3" t="s">
        <v>1093</v>
      </c>
      <c r="C2262" s="2">
        <v>78627.009999999995</v>
      </c>
      <c r="E2262" s="2">
        <v>83342.02</v>
      </c>
      <c r="G2262" s="2">
        <v>82887.990000000005</v>
      </c>
      <c r="I2262" s="2">
        <v>146276</v>
      </c>
      <c r="K2262" s="2">
        <v>112026</v>
      </c>
      <c r="L2262" s="9"/>
      <c r="M2262" s="2">
        <v>83039</v>
      </c>
      <c r="N2262" s="9"/>
      <c r="O2262" s="2">
        <v>0</v>
      </c>
      <c r="P2262" s="9"/>
      <c r="Q2262" s="2">
        <f t="shared" ref="Q2262:Q2269" si="76">M2262+O2262</f>
        <v>83039</v>
      </c>
      <c r="T2262" s="11"/>
    </row>
    <row r="2263" spans="1:21" ht="11.85" customHeight="1" x14ac:dyDescent="0.2">
      <c r="A2263" s="3" t="s">
        <v>1094</v>
      </c>
      <c r="C2263" s="2">
        <v>427.76</v>
      </c>
      <c r="E2263" s="2">
        <v>357.33</v>
      </c>
      <c r="G2263" s="2">
        <v>1474.62</v>
      </c>
      <c r="I2263" s="2">
        <v>500</v>
      </c>
      <c r="K2263" s="2">
        <v>500</v>
      </c>
      <c r="L2263" s="9"/>
      <c r="M2263" s="2">
        <v>500</v>
      </c>
      <c r="N2263" s="9"/>
      <c r="O2263" s="2">
        <v>0</v>
      </c>
      <c r="P2263" s="9"/>
      <c r="Q2263" s="2">
        <f t="shared" si="76"/>
        <v>500</v>
      </c>
      <c r="T2263" s="11"/>
    </row>
    <row r="2264" spans="1:21" ht="11.85" customHeight="1" x14ac:dyDescent="0.2">
      <c r="A2264" s="3" t="s">
        <v>1095</v>
      </c>
      <c r="C2264" s="2">
        <v>1800</v>
      </c>
      <c r="E2264" s="2">
        <v>1800</v>
      </c>
      <c r="G2264" s="2">
        <v>2100</v>
      </c>
      <c r="I2264" s="2">
        <v>2400</v>
      </c>
      <c r="K2264" s="2">
        <v>2400</v>
      </c>
      <c r="L2264" s="9"/>
      <c r="M2264" s="2">
        <v>2400</v>
      </c>
      <c r="N2264" s="9"/>
      <c r="O2264" s="2">
        <v>0</v>
      </c>
      <c r="P2264" s="9"/>
      <c r="Q2264" s="2">
        <f t="shared" si="76"/>
        <v>2400</v>
      </c>
      <c r="T2264" s="11"/>
    </row>
    <row r="2265" spans="1:21" ht="11.85" customHeight="1" x14ac:dyDescent="0.2">
      <c r="A2265" s="3" t="s">
        <v>1096</v>
      </c>
      <c r="C2265" s="2">
        <v>20689.419999999998</v>
      </c>
      <c r="E2265" s="2">
        <v>21876.98</v>
      </c>
      <c r="G2265" s="2">
        <v>17035.04</v>
      </c>
      <c r="I2265" s="2">
        <v>30424</v>
      </c>
      <c r="K2265" s="2">
        <v>30424</v>
      </c>
      <c r="L2265" s="9"/>
      <c r="M2265" s="2">
        <v>33120</v>
      </c>
      <c r="N2265" s="9"/>
      <c r="O2265" s="2">
        <v>0</v>
      </c>
      <c r="P2265" s="9"/>
      <c r="Q2265" s="2">
        <f t="shared" si="76"/>
        <v>33120</v>
      </c>
      <c r="T2265" s="11"/>
    </row>
    <row r="2266" spans="1:21" ht="11.85" customHeight="1" x14ac:dyDescent="0.2">
      <c r="A2266" s="3" t="s">
        <v>1097</v>
      </c>
      <c r="C2266" s="2">
        <v>7817.08</v>
      </c>
      <c r="E2266" s="2">
        <v>8352.6299999999992</v>
      </c>
      <c r="G2266" s="2">
        <v>8654.8799999999992</v>
      </c>
      <c r="I2266" s="2">
        <v>14256</v>
      </c>
      <c r="K2266" s="2">
        <v>14256</v>
      </c>
      <c r="L2266" s="9"/>
      <c r="M2266" s="2">
        <v>7903</v>
      </c>
      <c r="N2266" s="9"/>
      <c r="O2266" s="2">
        <v>0</v>
      </c>
      <c r="P2266" s="9"/>
      <c r="Q2266" s="2">
        <f t="shared" si="76"/>
        <v>7903</v>
      </c>
      <c r="T2266" s="11"/>
    </row>
    <row r="2267" spans="1:21" ht="11.85" customHeight="1" x14ac:dyDescent="0.2">
      <c r="A2267" s="3" t="s">
        <v>1098</v>
      </c>
      <c r="C2267" s="2">
        <v>367.39</v>
      </c>
      <c r="E2267" s="2">
        <v>405.02</v>
      </c>
      <c r="G2267" s="2">
        <v>342.08</v>
      </c>
      <c r="I2267" s="2">
        <v>539</v>
      </c>
      <c r="K2267" s="2">
        <v>539</v>
      </c>
      <c r="L2267" s="9"/>
      <c r="M2267" s="2">
        <v>513</v>
      </c>
      <c r="N2267" s="9"/>
      <c r="O2267" s="2">
        <v>0</v>
      </c>
      <c r="P2267" s="9"/>
      <c r="Q2267" s="2">
        <f t="shared" si="76"/>
        <v>513</v>
      </c>
      <c r="T2267" s="11"/>
    </row>
    <row r="2268" spans="1:21" ht="11.85" customHeight="1" x14ac:dyDescent="0.2">
      <c r="A2268" s="3" t="s">
        <v>1099</v>
      </c>
      <c r="C2268" s="2">
        <v>242.8</v>
      </c>
      <c r="E2268" s="2">
        <v>18</v>
      </c>
      <c r="G2268" s="2">
        <v>405.08</v>
      </c>
      <c r="I2268" s="2">
        <v>270</v>
      </c>
      <c r="K2268" s="2">
        <v>270</v>
      </c>
      <c r="L2268" s="9"/>
      <c r="M2268" s="2">
        <v>216</v>
      </c>
      <c r="N2268" s="9"/>
      <c r="O2268" s="2">
        <v>0</v>
      </c>
      <c r="P2268" s="9"/>
      <c r="Q2268" s="2">
        <f t="shared" si="76"/>
        <v>216</v>
      </c>
      <c r="T2268" s="11"/>
    </row>
    <row r="2269" spans="1:21" ht="11.85" customHeight="1" x14ac:dyDescent="0.2">
      <c r="A2269" s="3" t="s">
        <v>1100</v>
      </c>
      <c r="C2269" s="12">
        <v>6406.51</v>
      </c>
      <c r="E2269" s="12">
        <v>6472.6</v>
      </c>
      <c r="G2269" s="12">
        <v>6465.12</v>
      </c>
      <c r="I2269" s="12">
        <v>11449</v>
      </c>
      <c r="K2269" s="12">
        <v>11449</v>
      </c>
      <c r="L2269" s="9"/>
      <c r="M2269" s="12">
        <v>6516</v>
      </c>
      <c r="N2269" s="9"/>
      <c r="O2269" s="12">
        <v>0</v>
      </c>
      <c r="P2269" s="9"/>
      <c r="Q2269" s="12">
        <f t="shared" si="76"/>
        <v>6516</v>
      </c>
      <c r="T2269" s="11"/>
    </row>
    <row r="2270" spans="1:21" ht="11.85" customHeight="1" x14ac:dyDescent="0.2">
      <c r="A2270" s="3" t="s">
        <v>291</v>
      </c>
      <c r="C2270" s="2">
        <f>SUM(C2262:C2269)</f>
        <v>116377.96999999999</v>
      </c>
      <c r="E2270" s="2">
        <f>SUM(E2262:E2269)</f>
        <v>122624.58000000002</v>
      </c>
      <c r="G2270" s="2">
        <f>SUM(G2262:G2269)</f>
        <v>119364.81</v>
      </c>
      <c r="I2270" s="2">
        <f>SUM(I2262:I2269)</f>
        <v>206114</v>
      </c>
      <c r="K2270" s="2">
        <f>SUM(K2262:K2269)</f>
        <v>171864</v>
      </c>
      <c r="L2270" s="9"/>
      <c r="M2270" s="2">
        <f>SUM(M2262:M2269)</f>
        <v>134207</v>
      </c>
      <c r="N2270" s="9"/>
      <c r="O2270" s="2">
        <f>SUM(O2262:O2269)</f>
        <v>0</v>
      </c>
      <c r="P2270" s="9"/>
      <c r="Q2270" s="2">
        <f>SUM(Q2262:Q2269)</f>
        <v>134207</v>
      </c>
      <c r="R2270" s="54"/>
      <c r="T2270" s="14"/>
      <c r="U2270" s="9"/>
    </row>
    <row r="2271" spans="1:21" ht="11.85" customHeight="1" x14ac:dyDescent="0.2">
      <c r="L2271" s="9"/>
      <c r="N2271" s="9"/>
      <c r="P2271" s="9"/>
    </row>
    <row r="2272" spans="1:21" ht="11.85" customHeight="1" x14ac:dyDescent="0.2">
      <c r="A2272" s="10" t="s">
        <v>292</v>
      </c>
      <c r="L2272" s="9"/>
      <c r="N2272" s="9"/>
      <c r="P2272" s="9"/>
    </row>
    <row r="2273" spans="1:21" ht="11.85" customHeight="1" x14ac:dyDescent="0.2">
      <c r="A2273" s="3" t="s">
        <v>1101</v>
      </c>
      <c r="C2273" s="2">
        <v>250</v>
      </c>
      <c r="E2273" s="2">
        <v>0</v>
      </c>
      <c r="G2273" s="2">
        <v>0</v>
      </c>
      <c r="I2273" s="2">
        <v>200</v>
      </c>
      <c r="K2273" s="2">
        <v>200</v>
      </c>
      <c r="L2273" s="9"/>
      <c r="M2273" s="2">
        <v>200</v>
      </c>
      <c r="N2273" s="9"/>
      <c r="O2273" s="2">
        <v>0</v>
      </c>
      <c r="P2273" s="9"/>
      <c r="Q2273" s="2">
        <f t="shared" ref="Q2273:Q2281" si="77">M2273+O2273</f>
        <v>200</v>
      </c>
      <c r="T2273" s="11"/>
    </row>
    <row r="2274" spans="1:21" ht="11.85" customHeight="1" x14ac:dyDescent="0.2">
      <c r="A2274" s="3" t="s">
        <v>1102</v>
      </c>
      <c r="C2274" s="2">
        <v>11811.54</v>
      </c>
      <c r="E2274" s="2">
        <v>15008.39</v>
      </c>
      <c r="G2274" s="2">
        <v>29941.4</v>
      </c>
      <c r="I2274" s="2">
        <v>15000</v>
      </c>
      <c r="K2274" s="2">
        <v>15000</v>
      </c>
      <c r="L2274" s="9"/>
      <c r="M2274" s="2">
        <v>40000</v>
      </c>
      <c r="N2274" s="9"/>
      <c r="O2274" s="2">
        <v>10000</v>
      </c>
      <c r="P2274" s="9"/>
      <c r="Q2274" s="2">
        <f t="shared" si="77"/>
        <v>50000</v>
      </c>
      <c r="T2274" s="11"/>
    </row>
    <row r="2275" spans="1:21" ht="11.85" hidden="1" customHeight="1" x14ac:dyDescent="0.2">
      <c r="A2275" s="3" t="s">
        <v>1103</v>
      </c>
      <c r="C2275" s="2">
        <v>0</v>
      </c>
      <c r="E2275" s="2">
        <v>0</v>
      </c>
      <c r="G2275" s="2">
        <v>0</v>
      </c>
      <c r="I2275" s="2">
        <v>0</v>
      </c>
      <c r="K2275" s="2">
        <v>0</v>
      </c>
      <c r="L2275" s="9"/>
      <c r="M2275" s="2">
        <v>0</v>
      </c>
      <c r="N2275" s="9"/>
      <c r="O2275" s="2">
        <v>0</v>
      </c>
      <c r="P2275" s="9"/>
      <c r="Q2275" s="2">
        <f t="shared" si="77"/>
        <v>0</v>
      </c>
      <c r="T2275" s="11"/>
    </row>
    <row r="2276" spans="1:21" ht="11.85" hidden="1" customHeight="1" x14ac:dyDescent="0.2">
      <c r="A2276" s="3" t="s">
        <v>1104</v>
      </c>
      <c r="C2276" s="2">
        <v>0</v>
      </c>
      <c r="E2276" s="2">
        <v>0</v>
      </c>
      <c r="G2276" s="2">
        <v>0</v>
      </c>
      <c r="I2276" s="2">
        <v>0</v>
      </c>
      <c r="K2276" s="2">
        <v>0</v>
      </c>
      <c r="L2276" s="9"/>
      <c r="M2276" s="2">
        <v>0</v>
      </c>
      <c r="N2276" s="9"/>
      <c r="O2276" s="2">
        <v>0</v>
      </c>
      <c r="P2276" s="9"/>
      <c r="Q2276" s="2">
        <f t="shared" si="77"/>
        <v>0</v>
      </c>
      <c r="T2276" s="11"/>
    </row>
    <row r="2277" spans="1:21" ht="11.85" customHeight="1" x14ac:dyDescent="0.2">
      <c r="A2277" s="3" t="s">
        <v>1105</v>
      </c>
      <c r="C2277" s="2">
        <v>0</v>
      </c>
      <c r="E2277" s="2">
        <v>6529.28</v>
      </c>
      <c r="G2277" s="2">
        <v>3044.86</v>
      </c>
      <c r="I2277" s="2">
        <v>1000</v>
      </c>
      <c r="K2277" s="2">
        <v>1000</v>
      </c>
      <c r="L2277" s="9"/>
      <c r="M2277" s="2">
        <v>1000</v>
      </c>
      <c r="N2277" s="9"/>
      <c r="O2277" s="2">
        <v>0</v>
      </c>
      <c r="P2277" s="9"/>
      <c r="Q2277" s="2">
        <f t="shared" si="77"/>
        <v>1000</v>
      </c>
      <c r="T2277" s="11"/>
    </row>
    <row r="2278" spans="1:21" ht="11.85" customHeight="1" x14ac:dyDescent="0.2">
      <c r="A2278" s="3" t="s">
        <v>1106</v>
      </c>
      <c r="C2278" s="2">
        <v>0</v>
      </c>
      <c r="E2278" s="2">
        <v>0</v>
      </c>
      <c r="G2278" s="2">
        <v>0</v>
      </c>
      <c r="I2278" s="2">
        <v>0</v>
      </c>
      <c r="K2278" s="2">
        <v>0</v>
      </c>
      <c r="L2278" s="9"/>
      <c r="M2278" s="2">
        <v>0</v>
      </c>
      <c r="N2278" s="9"/>
      <c r="O2278" s="2">
        <v>0</v>
      </c>
      <c r="P2278" s="9"/>
      <c r="Q2278" s="2">
        <f t="shared" si="77"/>
        <v>0</v>
      </c>
      <c r="T2278" s="11"/>
    </row>
    <row r="2279" spans="1:21" ht="11.85" customHeight="1" x14ac:dyDescent="0.2">
      <c r="A2279" s="3" t="s">
        <v>1107</v>
      </c>
      <c r="C2279" s="2">
        <v>0</v>
      </c>
      <c r="E2279" s="2">
        <v>0</v>
      </c>
      <c r="G2279" s="2">
        <v>0</v>
      </c>
      <c r="I2279" s="2">
        <v>0</v>
      </c>
      <c r="K2279" s="2">
        <v>0</v>
      </c>
      <c r="L2279" s="9"/>
      <c r="M2279" s="2">
        <v>0</v>
      </c>
      <c r="N2279" s="9"/>
      <c r="O2279" s="2">
        <v>0</v>
      </c>
      <c r="P2279" s="9"/>
      <c r="Q2279" s="2">
        <f t="shared" si="77"/>
        <v>0</v>
      </c>
      <c r="T2279" s="11"/>
    </row>
    <row r="2280" spans="1:21" ht="11.85" customHeight="1" x14ac:dyDescent="0.2">
      <c r="A2280" s="3" t="s">
        <v>1108</v>
      </c>
      <c r="C2280" s="2">
        <v>4611.53</v>
      </c>
      <c r="E2280" s="2">
        <v>5393.31</v>
      </c>
      <c r="G2280" s="2">
        <v>5192.3</v>
      </c>
      <c r="I2280" s="2">
        <v>7400</v>
      </c>
      <c r="K2280" s="2">
        <v>7400</v>
      </c>
      <c r="L2280" s="9"/>
      <c r="M2280" s="2">
        <v>9400</v>
      </c>
      <c r="N2280" s="9"/>
      <c r="O2280" s="2">
        <v>0</v>
      </c>
      <c r="P2280" s="9"/>
      <c r="Q2280" s="2">
        <f t="shared" si="77"/>
        <v>9400</v>
      </c>
      <c r="T2280" s="11"/>
    </row>
    <row r="2281" spans="1:21" ht="11.85" customHeight="1" x14ac:dyDescent="0.2">
      <c r="A2281" s="3" t="s">
        <v>1109</v>
      </c>
      <c r="C2281" s="12">
        <v>494.67</v>
      </c>
      <c r="E2281" s="12">
        <v>0</v>
      </c>
      <c r="G2281" s="12">
        <v>1417.32</v>
      </c>
      <c r="I2281" s="12">
        <v>2200</v>
      </c>
      <c r="K2281" s="12">
        <v>2200</v>
      </c>
      <c r="L2281" s="9"/>
      <c r="M2281" s="12">
        <v>2400</v>
      </c>
      <c r="N2281" s="9"/>
      <c r="O2281" s="12">
        <v>0</v>
      </c>
      <c r="P2281" s="9"/>
      <c r="Q2281" s="12">
        <f t="shared" si="77"/>
        <v>2400</v>
      </c>
      <c r="T2281" s="11"/>
    </row>
    <row r="2282" spans="1:21" ht="11.85" customHeight="1" x14ac:dyDescent="0.2">
      <c r="A2282" s="3" t="s">
        <v>310</v>
      </c>
      <c r="C2282" s="2">
        <f>SUM(C2273:C2281)</f>
        <v>17167.739999999998</v>
      </c>
      <c r="E2282" s="2">
        <f>SUM(E2273:E2281)</f>
        <v>26930.98</v>
      </c>
      <c r="G2282" s="2">
        <f>SUM(G2273:G2281)</f>
        <v>39595.880000000005</v>
      </c>
      <c r="I2282" s="2">
        <f>SUM(I2273:I2281)</f>
        <v>25800</v>
      </c>
      <c r="K2282" s="2">
        <f>SUM(K2273:K2281)</f>
        <v>25800</v>
      </c>
      <c r="L2282" s="9"/>
      <c r="M2282" s="2">
        <f>SUM(M2273:M2281)</f>
        <v>53000</v>
      </c>
      <c r="N2282" s="9"/>
      <c r="O2282" s="2">
        <f>SUM(O2273:O2281)</f>
        <v>10000</v>
      </c>
      <c r="P2282" s="9"/>
      <c r="Q2282" s="2">
        <f>SUM(Q2273:Q2281)</f>
        <v>63000</v>
      </c>
      <c r="T2282" s="14"/>
      <c r="U2282" s="9"/>
    </row>
    <row r="2283" spans="1:21" ht="11.85" customHeight="1" x14ac:dyDescent="0.2">
      <c r="L2283" s="9"/>
      <c r="N2283" s="9"/>
      <c r="P2283" s="9"/>
    </row>
    <row r="2284" spans="1:21" ht="11.85" customHeight="1" x14ac:dyDescent="0.2">
      <c r="A2284" s="10" t="s">
        <v>311</v>
      </c>
      <c r="L2284" s="9"/>
      <c r="N2284" s="9"/>
      <c r="P2284" s="9"/>
    </row>
    <row r="2285" spans="1:21" ht="11.85" customHeight="1" x14ac:dyDescent="0.2">
      <c r="A2285" s="3" t="s">
        <v>1110</v>
      </c>
      <c r="C2285" s="2">
        <v>0</v>
      </c>
      <c r="E2285" s="2">
        <v>169.6</v>
      </c>
      <c r="G2285" s="2">
        <v>1405.32</v>
      </c>
      <c r="I2285" s="2">
        <v>200</v>
      </c>
      <c r="K2285" s="2">
        <v>1700</v>
      </c>
      <c r="L2285" s="9"/>
      <c r="M2285" s="2">
        <v>200</v>
      </c>
      <c r="N2285" s="9"/>
      <c r="O2285" s="2">
        <v>0</v>
      </c>
      <c r="P2285" s="9"/>
      <c r="Q2285" s="2">
        <f t="shared" ref="Q2285:Q2301" si="78">M2285+O2285</f>
        <v>200</v>
      </c>
      <c r="T2285" s="11"/>
    </row>
    <row r="2286" spans="1:21" ht="11.85" customHeight="1" x14ac:dyDescent="0.2">
      <c r="A2286" s="3" t="s">
        <v>1111</v>
      </c>
      <c r="C2286" s="2">
        <v>1882.2</v>
      </c>
      <c r="E2286" s="2">
        <v>1712</v>
      </c>
      <c r="G2286" s="2">
        <v>1250</v>
      </c>
      <c r="I2286" s="2">
        <v>2400</v>
      </c>
      <c r="K2286" s="2">
        <v>2400</v>
      </c>
      <c r="L2286" s="9"/>
      <c r="M2286" s="2">
        <v>2400</v>
      </c>
      <c r="N2286" s="9"/>
      <c r="O2286" s="2">
        <v>0</v>
      </c>
      <c r="P2286" s="9"/>
      <c r="Q2286" s="2">
        <f t="shared" si="78"/>
        <v>2400</v>
      </c>
      <c r="T2286" s="11"/>
    </row>
    <row r="2287" spans="1:21" ht="11.85" customHeight="1" x14ac:dyDescent="0.2">
      <c r="A2287" s="3" t="s">
        <v>1112</v>
      </c>
      <c r="C2287" s="2">
        <v>806.21</v>
      </c>
      <c r="E2287" s="2">
        <v>1810.43</v>
      </c>
      <c r="G2287" s="2">
        <v>552.25</v>
      </c>
      <c r="I2287" s="2">
        <v>1600</v>
      </c>
      <c r="K2287" s="2">
        <v>2400</v>
      </c>
      <c r="L2287" s="9"/>
      <c r="M2287" s="2">
        <v>1700</v>
      </c>
      <c r="N2287" s="9"/>
      <c r="O2287" s="2">
        <v>0</v>
      </c>
      <c r="P2287" s="9"/>
      <c r="Q2287" s="2">
        <f t="shared" si="78"/>
        <v>1700</v>
      </c>
      <c r="T2287" s="11"/>
    </row>
    <row r="2288" spans="1:21" ht="11.85" customHeight="1" x14ac:dyDescent="0.2">
      <c r="A2288" s="3" t="s">
        <v>1113</v>
      </c>
      <c r="C2288" s="2">
        <v>1686.47</v>
      </c>
      <c r="E2288" s="2">
        <v>1434.3</v>
      </c>
      <c r="G2288" s="2">
        <v>1284.8499999999999</v>
      </c>
      <c r="I2288" s="2">
        <v>2500</v>
      </c>
      <c r="K2288" s="2">
        <v>2500</v>
      </c>
      <c r="L2288" s="9"/>
      <c r="M2288" s="2">
        <v>2500</v>
      </c>
      <c r="N2288" s="9"/>
      <c r="O2288" s="2">
        <v>0</v>
      </c>
      <c r="P2288" s="9"/>
      <c r="Q2288" s="2">
        <f t="shared" si="78"/>
        <v>2500</v>
      </c>
      <c r="T2288" s="11"/>
    </row>
    <row r="2289" spans="1:20" ht="11.85" customHeight="1" x14ac:dyDescent="0.2">
      <c r="A2289" s="3" t="s">
        <v>1114</v>
      </c>
      <c r="C2289" s="2">
        <v>4680.2</v>
      </c>
      <c r="E2289" s="2">
        <v>545.59</v>
      </c>
      <c r="G2289" s="2">
        <v>1336.18</v>
      </c>
      <c r="I2289" s="2">
        <v>2000</v>
      </c>
      <c r="K2289" s="2">
        <v>2000</v>
      </c>
      <c r="L2289" s="9"/>
      <c r="M2289" s="2">
        <v>1500</v>
      </c>
      <c r="N2289" s="9"/>
      <c r="O2289" s="2">
        <v>0</v>
      </c>
      <c r="P2289" s="9"/>
      <c r="Q2289" s="2">
        <f t="shared" si="78"/>
        <v>1500</v>
      </c>
      <c r="T2289" s="11"/>
    </row>
    <row r="2290" spans="1:20" ht="11.85" customHeight="1" x14ac:dyDescent="0.2">
      <c r="A2290" s="3" t="s">
        <v>1115</v>
      </c>
      <c r="C2290" s="2">
        <v>0</v>
      </c>
      <c r="E2290" s="2">
        <v>0</v>
      </c>
      <c r="G2290" s="2">
        <v>0</v>
      </c>
      <c r="I2290" s="2">
        <v>0</v>
      </c>
      <c r="K2290" s="2">
        <v>0</v>
      </c>
      <c r="L2290" s="9"/>
      <c r="M2290" s="2">
        <v>0</v>
      </c>
      <c r="N2290" s="9"/>
      <c r="O2290" s="2">
        <v>0</v>
      </c>
      <c r="P2290" s="9"/>
      <c r="Q2290" s="2">
        <f t="shared" si="78"/>
        <v>0</v>
      </c>
      <c r="T2290" s="11"/>
    </row>
    <row r="2291" spans="1:20" ht="11.85" customHeight="1" x14ac:dyDescent="0.2">
      <c r="A2291" s="3" t="s">
        <v>1116</v>
      </c>
      <c r="C2291" s="2">
        <v>0</v>
      </c>
      <c r="E2291" s="2">
        <v>0</v>
      </c>
      <c r="G2291" s="2">
        <v>0</v>
      </c>
      <c r="I2291" s="2">
        <v>300</v>
      </c>
      <c r="K2291" s="2">
        <v>300</v>
      </c>
      <c r="L2291" s="9"/>
      <c r="M2291" s="2">
        <v>300</v>
      </c>
      <c r="N2291" s="9"/>
      <c r="O2291" s="2">
        <v>0</v>
      </c>
      <c r="P2291" s="9"/>
      <c r="Q2291" s="2">
        <f t="shared" si="78"/>
        <v>300</v>
      </c>
      <c r="T2291" s="11"/>
    </row>
    <row r="2292" spans="1:20" ht="11.85" customHeight="1" x14ac:dyDescent="0.2">
      <c r="A2292" s="3" t="s">
        <v>1117</v>
      </c>
      <c r="C2292" s="2">
        <v>0</v>
      </c>
      <c r="E2292" s="2">
        <v>0</v>
      </c>
      <c r="G2292" s="2">
        <v>0</v>
      </c>
      <c r="I2292" s="2">
        <v>0</v>
      </c>
      <c r="K2292" s="2">
        <v>0</v>
      </c>
      <c r="L2292" s="9"/>
      <c r="M2292" s="2">
        <v>0</v>
      </c>
      <c r="N2292" s="9"/>
      <c r="O2292" s="2">
        <v>0</v>
      </c>
      <c r="P2292" s="9"/>
      <c r="Q2292" s="2">
        <f t="shared" si="78"/>
        <v>0</v>
      </c>
      <c r="T2292" s="11"/>
    </row>
    <row r="2293" spans="1:20" ht="11.85" customHeight="1" x14ac:dyDescent="0.2">
      <c r="A2293" s="3" t="s">
        <v>1118</v>
      </c>
      <c r="C2293" s="2">
        <v>480</v>
      </c>
      <c r="E2293" s="2">
        <v>480</v>
      </c>
      <c r="G2293" s="2">
        <v>420</v>
      </c>
      <c r="I2293" s="2">
        <v>500</v>
      </c>
      <c r="K2293" s="2">
        <v>600</v>
      </c>
      <c r="L2293" s="9"/>
      <c r="M2293" s="2">
        <v>1200</v>
      </c>
      <c r="N2293" s="9"/>
      <c r="O2293" s="2">
        <v>0</v>
      </c>
      <c r="P2293" s="9"/>
      <c r="Q2293" s="2">
        <f t="shared" si="78"/>
        <v>1200</v>
      </c>
      <c r="T2293" s="11"/>
    </row>
    <row r="2294" spans="1:20" ht="11.85" customHeight="1" x14ac:dyDescent="0.2">
      <c r="A2294" s="3" t="s">
        <v>1119</v>
      </c>
      <c r="C2294" s="2">
        <v>0</v>
      </c>
      <c r="E2294" s="2">
        <v>0</v>
      </c>
      <c r="G2294" s="2">
        <v>129</v>
      </c>
      <c r="I2294" s="2">
        <v>100</v>
      </c>
      <c r="K2294" s="2">
        <v>100</v>
      </c>
      <c r="L2294" s="9"/>
      <c r="M2294" s="2">
        <v>100</v>
      </c>
      <c r="N2294" s="9"/>
      <c r="O2294" s="2">
        <v>0</v>
      </c>
      <c r="P2294" s="9"/>
      <c r="Q2294" s="2">
        <f t="shared" si="78"/>
        <v>100</v>
      </c>
      <c r="T2294" s="11"/>
    </row>
    <row r="2295" spans="1:20" ht="11.85" hidden="1" customHeight="1" x14ac:dyDescent="0.2">
      <c r="A2295" s="3" t="s">
        <v>1120</v>
      </c>
      <c r="C2295" s="2">
        <v>0</v>
      </c>
      <c r="E2295" s="2">
        <v>0</v>
      </c>
      <c r="G2295" s="2">
        <v>0</v>
      </c>
      <c r="I2295" s="2">
        <v>0</v>
      </c>
      <c r="K2295" s="2">
        <v>0</v>
      </c>
      <c r="L2295" s="9"/>
      <c r="M2295" s="2">
        <v>0</v>
      </c>
      <c r="N2295" s="9"/>
      <c r="O2295" s="2">
        <v>0</v>
      </c>
      <c r="P2295" s="9"/>
      <c r="Q2295" s="2">
        <f t="shared" si="78"/>
        <v>0</v>
      </c>
      <c r="T2295" s="11"/>
    </row>
    <row r="2296" spans="1:20" ht="11.85" customHeight="1" x14ac:dyDescent="0.2">
      <c r="A2296" s="3" t="s">
        <v>1121</v>
      </c>
      <c r="C2296" s="2">
        <v>705.15</v>
      </c>
      <c r="E2296" s="2">
        <v>75</v>
      </c>
      <c r="G2296" s="2">
        <v>553</v>
      </c>
      <c r="I2296" s="2">
        <v>800</v>
      </c>
      <c r="K2296" s="2">
        <v>800</v>
      </c>
      <c r="L2296" s="9"/>
      <c r="M2296" s="2">
        <v>800</v>
      </c>
      <c r="N2296" s="9"/>
      <c r="O2296" s="2">
        <v>0</v>
      </c>
      <c r="P2296" s="9"/>
      <c r="Q2296" s="2">
        <f t="shared" si="78"/>
        <v>800</v>
      </c>
      <c r="T2296" s="11"/>
    </row>
    <row r="2297" spans="1:20" ht="11.85" customHeight="1" x14ac:dyDescent="0.2">
      <c r="A2297" s="3" t="s">
        <v>1122</v>
      </c>
      <c r="C2297" s="2">
        <v>1969.8</v>
      </c>
      <c r="E2297" s="2">
        <v>1852.01</v>
      </c>
      <c r="G2297" s="2">
        <v>3441.28</v>
      </c>
      <c r="I2297" s="2">
        <v>105000</v>
      </c>
      <c r="K2297" s="2">
        <v>104100</v>
      </c>
      <c r="L2297" s="9"/>
      <c r="M2297" s="2">
        <v>50000</v>
      </c>
      <c r="N2297" s="9"/>
      <c r="O2297" s="2">
        <v>0</v>
      </c>
      <c r="P2297" s="9"/>
      <c r="Q2297" s="2">
        <f t="shared" si="78"/>
        <v>50000</v>
      </c>
      <c r="T2297" s="11"/>
    </row>
    <row r="2298" spans="1:20" ht="11.85" hidden="1" customHeight="1" x14ac:dyDescent="0.2">
      <c r="A2298" s="3" t="s">
        <v>1123</v>
      </c>
      <c r="C2298" s="2">
        <v>0</v>
      </c>
      <c r="E2298" s="2">
        <v>0</v>
      </c>
      <c r="G2298" s="2">
        <v>0</v>
      </c>
      <c r="I2298" s="2">
        <v>0</v>
      </c>
      <c r="K2298" s="2">
        <v>0</v>
      </c>
      <c r="L2298" s="9"/>
      <c r="M2298" s="2">
        <v>0</v>
      </c>
      <c r="N2298" s="9"/>
      <c r="O2298" s="2">
        <v>0</v>
      </c>
      <c r="P2298" s="9"/>
      <c r="Q2298" s="2">
        <f t="shared" si="78"/>
        <v>0</v>
      </c>
      <c r="T2298" s="11"/>
    </row>
    <row r="2299" spans="1:20" ht="11.85" customHeight="1" x14ac:dyDescent="0.2">
      <c r="A2299" s="3" t="s">
        <v>1124</v>
      </c>
      <c r="C2299" s="2">
        <v>9</v>
      </c>
      <c r="E2299" s="2">
        <v>0</v>
      </c>
      <c r="G2299" s="2">
        <v>0</v>
      </c>
      <c r="I2299" s="2">
        <v>0</v>
      </c>
      <c r="K2299" s="2">
        <v>0</v>
      </c>
      <c r="L2299" s="9"/>
      <c r="M2299" s="2">
        <v>0</v>
      </c>
      <c r="N2299" s="9"/>
      <c r="O2299" s="2">
        <v>0</v>
      </c>
      <c r="P2299" s="9"/>
      <c r="Q2299" s="2">
        <f t="shared" si="78"/>
        <v>0</v>
      </c>
      <c r="T2299" s="11"/>
    </row>
    <row r="2300" spans="1:20" ht="11.85" customHeight="1" x14ac:dyDescent="0.2">
      <c r="A2300" s="3" t="s">
        <v>1125</v>
      </c>
      <c r="C2300" s="2">
        <v>0</v>
      </c>
      <c r="E2300" s="2">
        <v>0</v>
      </c>
      <c r="G2300" s="2">
        <v>0</v>
      </c>
      <c r="I2300" s="2">
        <v>0</v>
      </c>
      <c r="K2300" s="2">
        <v>0</v>
      </c>
      <c r="L2300" s="9"/>
      <c r="M2300" s="2">
        <v>0</v>
      </c>
      <c r="N2300" s="9"/>
      <c r="O2300" s="2">
        <v>0</v>
      </c>
      <c r="P2300" s="9"/>
      <c r="Q2300" s="2">
        <f t="shared" si="78"/>
        <v>0</v>
      </c>
      <c r="T2300" s="11"/>
    </row>
    <row r="2301" spans="1:20" ht="11.85" customHeight="1" x14ac:dyDescent="0.2">
      <c r="A2301" s="3" t="s">
        <v>1126</v>
      </c>
      <c r="C2301" s="12">
        <v>0</v>
      </c>
      <c r="E2301" s="12">
        <v>0</v>
      </c>
      <c r="G2301" s="12">
        <v>0</v>
      </c>
      <c r="I2301" s="12">
        <v>0</v>
      </c>
      <c r="K2301" s="12">
        <v>0</v>
      </c>
      <c r="L2301" s="9"/>
      <c r="M2301" s="12">
        <v>0</v>
      </c>
      <c r="N2301" s="9"/>
      <c r="O2301" s="12">
        <v>0</v>
      </c>
      <c r="P2301" s="9"/>
      <c r="Q2301" s="12">
        <f t="shared" si="78"/>
        <v>0</v>
      </c>
      <c r="T2301" s="11"/>
    </row>
    <row r="2302" spans="1:20" ht="11.85" customHeight="1" x14ac:dyDescent="0.2">
      <c r="A2302" s="3" t="s">
        <v>334</v>
      </c>
      <c r="C2302" s="2">
        <f>SUM(C2285:C2301)</f>
        <v>12219.029999999999</v>
      </c>
      <c r="E2302" s="2">
        <f>SUM(E2285:E2301)</f>
        <v>8078.93</v>
      </c>
      <c r="G2302" s="2">
        <f>SUM(G2285:G2301)</f>
        <v>10371.880000000001</v>
      </c>
      <c r="I2302" s="2">
        <f>SUM(I2285:I2301)</f>
        <v>115400</v>
      </c>
      <c r="K2302" s="2">
        <f>SUM(K2285:K2301)</f>
        <v>116900</v>
      </c>
      <c r="L2302" s="9"/>
      <c r="M2302" s="2">
        <f>SUM(M2285:M2301)</f>
        <v>60700</v>
      </c>
      <c r="N2302" s="9"/>
      <c r="O2302" s="2">
        <f>SUM(O2285:O2301)</f>
        <v>0</v>
      </c>
      <c r="P2302" s="9"/>
      <c r="Q2302" s="2">
        <f>SUM(Q2285:Q2301)</f>
        <v>60700</v>
      </c>
      <c r="T2302" s="14"/>
    </row>
    <row r="2303" spans="1:20" ht="11.85" customHeight="1" x14ac:dyDescent="0.2">
      <c r="L2303" s="9"/>
      <c r="N2303" s="9"/>
      <c r="P2303" s="9"/>
    </row>
    <row r="2304" spans="1:20" ht="11.85" customHeight="1" x14ac:dyDescent="0.2">
      <c r="A2304" s="3" t="s">
        <v>1127</v>
      </c>
      <c r="C2304" s="2">
        <v>0</v>
      </c>
      <c r="E2304" s="2">
        <v>0</v>
      </c>
      <c r="G2304" s="2">
        <v>0</v>
      </c>
      <c r="I2304" s="2">
        <v>0</v>
      </c>
      <c r="K2304" s="2">
        <v>0</v>
      </c>
      <c r="L2304" s="9"/>
      <c r="M2304" s="2">
        <v>0</v>
      </c>
      <c r="N2304" s="9"/>
      <c r="O2304" s="2">
        <v>0</v>
      </c>
      <c r="P2304" s="9"/>
      <c r="Q2304" s="2">
        <f>M2304+O2304</f>
        <v>0</v>
      </c>
    </row>
    <row r="2305" spans="1:21" ht="11.85" customHeight="1" x14ac:dyDescent="0.2">
      <c r="A2305" s="3" t="s">
        <v>1128</v>
      </c>
      <c r="C2305" s="12">
        <v>0</v>
      </c>
      <c r="E2305" s="12">
        <v>0</v>
      </c>
      <c r="G2305" s="12">
        <v>0</v>
      </c>
      <c r="I2305" s="12">
        <v>0</v>
      </c>
      <c r="K2305" s="12">
        <v>0</v>
      </c>
      <c r="L2305" s="9"/>
      <c r="M2305" s="12">
        <v>0</v>
      </c>
      <c r="N2305" s="9"/>
      <c r="O2305" s="12">
        <v>0</v>
      </c>
      <c r="P2305" s="9"/>
      <c r="Q2305" s="12">
        <f>M2305+O2305</f>
        <v>0</v>
      </c>
    </row>
    <row r="2306" spans="1:21" ht="11.85" customHeight="1" x14ac:dyDescent="0.2">
      <c r="A2306" s="3" t="s">
        <v>337</v>
      </c>
      <c r="C2306" s="2">
        <f>SUM(C2304:C2305)</f>
        <v>0</v>
      </c>
      <c r="E2306" s="2">
        <f>SUM(E2304:E2305)</f>
        <v>0</v>
      </c>
      <c r="G2306" s="2">
        <f>SUM(G2304:G2305)</f>
        <v>0</v>
      </c>
      <c r="I2306" s="2">
        <f>SUM(I2304:I2305)</f>
        <v>0</v>
      </c>
      <c r="K2306" s="2">
        <f>SUM(K2304:K2305)</f>
        <v>0</v>
      </c>
      <c r="L2306" s="9"/>
      <c r="M2306" s="2">
        <f>SUM(M2304:M2305)</f>
        <v>0</v>
      </c>
      <c r="N2306" s="9"/>
      <c r="O2306" s="2">
        <f>SUM(O2304:O2305)</f>
        <v>0</v>
      </c>
      <c r="P2306" s="9"/>
      <c r="Q2306" s="2">
        <f>SUM(Q2304:Q2305)</f>
        <v>0</v>
      </c>
    </row>
    <row r="2307" spans="1:21" ht="11.85" customHeight="1" x14ac:dyDescent="0.2">
      <c r="G2307" s="33"/>
    </row>
    <row r="2308" spans="1:21" ht="11.85" customHeight="1" x14ac:dyDescent="0.2">
      <c r="A2308" s="3" t="s">
        <v>1129</v>
      </c>
      <c r="C2308" s="2">
        <f>C2270+C2282+C2302+C2306</f>
        <v>145764.74</v>
      </c>
      <c r="E2308" s="2">
        <f>E2270+E2282+E2302+E2306</f>
        <v>157634.49000000002</v>
      </c>
      <c r="G2308" s="2">
        <f>G2270+G2282+G2302+G2306</f>
        <v>169332.57</v>
      </c>
      <c r="I2308" s="2">
        <f>I2270+I2282+I2302+I2306</f>
        <v>347314</v>
      </c>
      <c r="K2308" s="2">
        <f>K2270+K2282+K2302+K2306</f>
        <v>314564</v>
      </c>
      <c r="L2308" s="9"/>
      <c r="M2308" s="2">
        <f>M2270+M2282+M2302+M2306</f>
        <v>247907</v>
      </c>
      <c r="N2308" s="9"/>
      <c r="O2308" s="2">
        <f>O2270+O2282+O2302+O2306</f>
        <v>10000</v>
      </c>
      <c r="P2308" s="9"/>
      <c r="Q2308" s="2">
        <f>Q2270+Q2282+Q2302+Q2306</f>
        <v>257907</v>
      </c>
      <c r="R2308" s="54"/>
      <c r="T2308" s="11"/>
      <c r="U2308" s="9"/>
    </row>
    <row r="2309" spans="1:21" ht="11.85" customHeight="1" x14ac:dyDescent="0.2">
      <c r="L2309" s="9"/>
      <c r="N2309" s="9"/>
      <c r="P2309" s="9"/>
    </row>
    <row r="2310" spans="1:21" ht="11.85" customHeight="1" x14ac:dyDescent="0.2">
      <c r="L2310" s="9"/>
      <c r="N2310" s="9"/>
      <c r="P2310" s="9"/>
      <c r="R2310" s="54"/>
    </row>
    <row r="2311" spans="1:21" ht="11.85" customHeight="1" x14ac:dyDescent="0.2">
      <c r="L2311" s="9"/>
      <c r="N2311" s="9"/>
      <c r="P2311" s="9"/>
    </row>
    <row r="2312" spans="1:21" ht="11.85" customHeight="1" x14ac:dyDescent="0.2">
      <c r="L2312" s="9"/>
      <c r="N2312" s="9"/>
      <c r="P2312" s="9"/>
    </row>
    <row r="2313" spans="1:21" ht="11.85" customHeight="1" x14ac:dyDescent="0.2">
      <c r="L2313" s="9"/>
      <c r="N2313" s="9"/>
      <c r="P2313" s="9"/>
    </row>
    <row r="2314" spans="1:21" ht="11.85" customHeight="1" x14ac:dyDescent="0.2">
      <c r="A2314" s="1"/>
      <c r="B2314" s="1"/>
      <c r="E2314" s="2" t="str">
        <f>$E$1</f>
        <v>CITY OF BRADY</v>
      </c>
    </row>
    <row r="2315" spans="1:21" ht="11.85" customHeight="1" x14ac:dyDescent="0.2">
      <c r="E2315" s="2" t="str">
        <f>$E$2</f>
        <v>BUDGET  REPORT</v>
      </c>
    </row>
    <row r="2316" spans="1:21" ht="11.85" customHeight="1" x14ac:dyDescent="0.2">
      <c r="E2316" s="2" t="str">
        <f>$E$3</f>
        <v>FISCAL YEAR 2025 - 2026</v>
      </c>
    </row>
    <row r="2317" spans="1:21" ht="11.85" customHeight="1" x14ac:dyDescent="0.2">
      <c r="A2317" s="3" t="s">
        <v>3</v>
      </c>
    </row>
    <row r="2318" spans="1:21" ht="11.85" customHeight="1" x14ac:dyDescent="0.2"/>
    <row r="2319" spans="1:21" ht="11.85" customHeight="1" x14ac:dyDescent="0.2">
      <c r="I2319" s="49" t="str">
        <f>$I$6</f>
        <v>(----- 2024-2025------)</v>
      </c>
      <c r="J2319" s="49"/>
      <c r="K2319" s="49"/>
      <c r="L2319" s="6"/>
      <c r="M2319" s="50" t="str">
        <f>$M$6</f>
        <v>2025-2026</v>
      </c>
      <c r="N2319" s="50"/>
      <c r="O2319" s="50"/>
      <c r="P2319" s="50"/>
      <c r="Q2319" s="50"/>
    </row>
    <row r="2320" spans="1:21" ht="11.85" customHeight="1" x14ac:dyDescent="0.2">
      <c r="C2320" s="5" t="str">
        <f>$C$7</f>
        <v>2021-2022</v>
      </c>
      <c r="D2320" s="5"/>
      <c r="E2320" s="5" t="str">
        <f>$E$7</f>
        <v>2022-2023</v>
      </c>
      <c r="F2320" s="5"/>
      <c r="G2320" s="5" t="str">
        <f>$G$7</f>
        <v>2023-2024</v>
      </c>
      <c r="H2320" s="5"/>
      <c r="I2320" s="5" t="s">
        <v>9</v>
      </c>
      <c r="J2320" s="5"/>
      <c r="K2320" s="5" t="str">
        <f>+$K$7</f>
        <v>PROJECTED</v>
      </c>
      <c r="L2320" s="6"/>
      <c r="M2320" s="5" t="str">
        <f>$M$7</f>
        <v>2025-2026</v>
      </c>
      <c r="N2320" s="6"/>
      <c r="O2320" s="5" t="str">
        <f>$O$7</f>
        <v>2025-2026</v>
      </c>
      <c r="P2320" s="6"/>
      <c r="Q2320" s="5" t="str">
        <f>$Q$7</f>
        <v>APPROVED</v>
      </c>
    </row>
    <row r="2321" spans="1:21" ht="11.85" customHeight="1" x14ac:dyDescent="0.2">
      <c r="A2321" s="7" t="s">
        <v>279</v>
      </c>
      <c r="C2321" s="8" t="s">
        <v>12</v>
      </c>
      <c r="D2321" s="5"/>
      <c r="E2321" s="8" t="s">
        <v>12</v>
      </c>
      <c r="F2321" s="5"/>
      <c r="G2321" s="8" t="s">
        <v>12</v>
      </c>
      <c r="H2321" s="5"/>
      <c r="I2321" s="8" t="s">
        <v>13</v>
      </c>
      <c r="J2321" s="5"/>
      <c r="K2321" s="8" t="s">
        <v>13</v>
      </c>
      <c r="L2321" s="6"/>
      <c r="M2321" s="8" t="str">
        <f>$M$8</f>
        <v>BASE</v>
      </c>
      <c r="N2321" s="6"/>
      <c r="O2321" s="8" t="str">
        <f>$O$8</f>
        <v>SUPPLEMENTAL</v>
      </c>
      <c r="P2321" s="6"/>
      <c r="Q2321" s="8" t="str">
        <f>$Q$8</f>
        <v>BUDGET</v>
      </c>
    </row>
    <row r="2322" spans="1:21" ht="11.85" customHeight="1" x14ac:dyDescent="0.2"/>
    <row r="2323" spans="1:21" ht="11.85" customHeight="1" x14ac:dyDescent="0.2"/>
    <row r="2324" spans="1:21" ht="11.85" customHeight="1" thickBot="1" x14ac:dyDescent="0.25">
      <c r="A2324" s="3" t="s">
        <v>1130</v>
      </c>
      <c r="C2324" s="26">
        <f>C467+C592+C697+C743+C847+C941+C1037+C1159+C1261+C1318+C1376+C1468+C1515+C1610+C1629+C1724+C1797+C1882+C2019+C2091+C2158+C2235+C2308</f>
        <v>8239562.8600000003</v>
      </c>
      <c r="D2324" s="9"/>
      <c r="E2324" s="26">
        <f>E467+E592+E697+E743+E847+E941+E1037+E1159+E1261+E1318+E1376+E1468+E1515+E1610+E1629+E1724+E1797+E1882+E2019+E2091+E2158+E2235+E2308</f>
        <v>9242391.7199999988</v>
      </c>
      <c r="F2324" s="9"/>
      <c r="G2324" s="26">
        <f>G467+G592+G697+G743+G847+G941+G1037+G1159+G1261+G1318+G1376+G1468+G1515+G1610+G1629+G1724+G1797+G1882+G2019+G2091+G2158+G2235+G2308</f>
        <v>9202058.6000000015</v>
      </c>
      <c r="H2324" s="9"/>
      <c r="I2324" s="34">
        <f>I467+I592+I697+I743+I847+I941+I1037+I1159+I1261+I1318+I1376+I1468+I1515+I1610+I1629+I1724+I1797+I1882+I2019+I2091+I2158+I2235+I2308</f>
        <v>9690159</v>
      </c>
      <c r="K2324" s="26">
        <f>K467+K592+K697+K743+K847+K941+K1037+K1159+K1261+K1318+K1376+K1468+K1515+K1610+K1629+K1724+K1797+K1882+K2019+K2091+K2158+K2235+K2308</f>
        <v>12578648</v>
      </c>
      <c r="L2324" s="9"/>
      <c r="M2324" s="26">
        <f>M467+M592+M697+M743+M847+M941+M1037+M1159+M1261+M1318+M1376+M1468+M1515+M1610+M1629+M1724+M1797+M1882+M2019+M2091+M2158+M2235+M2308</f>
        <v>8806030</v>
      </c>
      <c r="N2324" s="9"/>
      <c r="O2324" s="26">
        <f>O467+O592+O697+O743+O847+O941+O1037+O1159+O1261+O1318+O1376+O1468+O1515+O1610+O1629+O1724+O1797+O1882+O2019+O2091+O2158+O2235+O2308</f>
        <v>918686</v>
      </c>
      <c r="P2324" s="9"/>
      <c r="Q2324" s="26">
        <f>Q467+Q592+Q697+Q743+Q847+Q941+Q1037+Q1159+Q1261+Q1318+Q1376+Q1468+Q1515+Q1610+Q1629+Q1724+Q1797+Q1882+Q2019+Q2091+Q2158+Q2235+Q2308</f>
        <v>9724716</v>
      </c>
      <c r="R2324" s="54"/>
      <c r="T2324" s="14"/>
      <c r="U2324" s="9"/>
    </row>
    <row r="2325" spans="1:21" ht="11.85" customHeight="1" thickTop="1" x14ac:dyDescent="0.2">
      <c r="D2325" s="9"/>
      <c r="F2325" s="9"/>
      <c r="H2325" s="9"/>
      <c r="I2325" s="9"/>
      <c r="L2325" s="9"/>
      <c r="N2325" s="9"/>
      <c r="P2325" s="9"/>
      <c r="R2325" s="54"/>
    </row>
    <row r="2326" spans="1:21" ht="11.85" customHeight="1" x14ac:dyDescent="0.2">
      <c r="D2326" s="9"/>
      <c r="F2326" s="9"/>
      <c r="H2326" s="9"/>
      <c r="I2326" s="9"/>
      <c r="L2326" s="9"/>
      <c r="N2326" s="9"/>
      <c r="P2326" s="9"/>
      <c r="R2326" s="54"/>
    </row>
    <row r="2327" spans="1:21" ht="11.85" customHeight="1" thickBot="1" x14ac:dyDescent="0.25">
      <c r="A2327" s="3" t="s">
        <v>1131</v>
      </c>
      <c r="C2327" s="35">
        <f>C360-C2324</f>
        <v>-452519.17000000086</v>
      </c>
      <c r="D2327" s="25"/>
      <c r="E2327" s="35">
        <f>E360-E2324</f>
        <v>693177.38000000082</v>
      </c>
      <c r="F2327" s="25"/>
      <c r="G2327" s="35">
        <f>G360-G2324</f>
        <v>1963483.4299999997</v>
      </c>
      <c r="H2327" s="25"/>
      <c r="I2327" s="35">
        <f>I360-I2324</f>
        <v>-510739</v>
      </c>
      <c r="J2327" s="25"/>
      <c r="K2327" s="35">
        <f>K360-K2324</f>
        <v>-3259172</v>
      </c>
      <c r="L2327" s="25"/>
      <c r="M2327" s="35">
        <f>M360-M2324</f>
        <v>-1333060</v>
      </c>
      <c r="N2327" s="25"/>
      <c r="O2327" s="35">
        <f>O360-O2324</f>
        <v>11314</v>
      </c>
      <c r="P2327" s="25"/>
      <c r="Q2327" s="35">
        <f>Q360-Q2324</f>
        <v>-1321746</v>
      </c>
      <c r="T2327" s="11"/>
      <c r="U2327" s="9"/>
    </row>
    <row r="2328" spans="1:21" ht="11.85" customHeight="1" thickTop="1" x14ac:dyDescent="0.2">
      <c r="D2328" s="9"/>
      <c r="F2328" s="9"/>
      <c r="H2328" s="9"/>
      <c r="I2328" s="9"/>
      <c r="L2328" s="9"/>
      <c r="N2328" s="9"/>
      <c r="P2328" s="9"/>
    </row>
    <row r="2329" spans="1:21" ht="11.85" customHeight="1" x14ac:dyDescent="0.2">
      <c r="A2329" s="3" t="s">
        <v>1132</v>
      </c>
      <c r="D2329" s="9"/>
      <c r="F2329" s="9"/>
      <c r="H2329" s="9"/>
      <c r="I2329" s="9"/>
      <c r="L2329" s="9"/>
      <c r="N2329" s="9"/>
      <c r="P2329" s="9"/>
    </row>
    <row r="2330" spans="1:21" ht="11.85" customHeight="1" thickBot="1" x14ac:dyDescent="0.25">
      <c r="A2330" s="3" t="s">
        <v>17</v>
      </c>
      <c r="C2330" s="26">
        <f>C11+C360-C2324</f>
        <v>4046451.1799999988</v>
      </c>
      <c r="D2330" s="9"/>
      <c r="E2330" s="26">
        <f>E11+E360-E2324</f>
        <v>4739628.5599999987</v>
      </c>
      <c r="F2330" s="9"/>
      <c r="G2330" s="26">
        <f>G11+G360-G2324</f>
        <v>6703111.9899999984</v>
      </c>
      <c r="H2330" s="9"/>
      <c r="I2330" s="34">
        <f>I11+I360-I2324</f>
        <v>6192372.9899999984</v>
      </c>
      <c r="K2330" s="26">
        <f>K11+K360-K2324</f>
        <v>3443939.9899999984</v>
      </c>
      <c r="L2330" s="9"/>
      <c r="M2330" s="34">
        <f>M11+M360-M2324</f>
        <v>2110879.9899999984</v>
      </c>
      <c r="N2330" s="9"/>
      <c r="P2330" s="9"/>
      <c r="Q2330" s="34">
        <f>Q11+Q360-Q2324</f>
        <v>2122193.9899999984</v>
      </c>
      <c r="T2330" s="11"/>
      <c r="U2330" s="9"/>
    </row>
    <row r="2331" spans="1:21" ht="11.85" customHeight="1" thickTop="1" x14ac:dyDescent="0.2">
      <c r="L2331" s="9"/>
      <c r="N2331" s="9"/>
      <c r="P2331" s="9"/>
    </row>
    <row r="2332" spans="1:21" ht="11.85" customHeight="1" x14ac:dyDescent="0.2"/>
    <row r="2333" spans="1:21" ht="11.85" customHeight="1" x14ac:dyDescent="0.2"/>
    <row r="2334" spans="1:21" ht="11.85" customHeight="1" x14ac:dyDescent="0.2"/>
    <row r="2335" spans="1:21" ht="11.85" customHeight="1" x14ac:dyDescent="0.2"/>
    <row r="2336" spans="1:21" ht="11.85" customHeight="1" x14ac:dyDescent="0.2"/>
    <row r="2337" spans="1:17" ht="11.85" customHeight="1" x14ac:dyDescent="0.2"/>
    <row r="2338" spans="1:17" ht="11.85" customHeight="1" x14ac:dyDescent="0.2"/>
    <row r="2339" spans="1:17" ht="11.85" customHeight="1" x14ac:dyDescent="0.2"/>
    <row r="2340" spans="1:17" ht="11.85" customHeight="1" x14ac:dyDescent="0.2"/>
    <row r="2341" spans="1:17" ht="11.85" customHeight="1" x14ac:dyDescent="0.2"/>
    <row r="2342" spans="1:17" ht="11.25" customHeight="1" x14ac:dyDescent="0.2">
      <c r="A2342" s="1"/>
      <c r="B2342" s="1"/>
      <c r="E2342" s="2" t="str">
        <f>$E$1</f>
        <v>CITY OF BRADY</v>
      </c>
    </row>
    <row r="2343" spans="1:17" ht="11.25" customHeight="1" x14ac:dyDescent="0.2">
      <c r="E2343" s="2" t="str">
        <f>$E$2</f>
        <v>BUDGET  REPORT</v>
      </c>
    </row>
    <row r="2344" spans="1:17" ht="11.25" customHeight="1" x14ac:dyDescent="0.2">
      <c r="E2344" s="2" t="str">
        <f>$E$3</f>
        <v>FISCAL YEAR 2025 - 2026</v>
      </c>
    </row>
    <row r="2345" spans="1:17" ht="11.25" customHeight="1" x14ac:dyDescent="0.2">
      <c r="A2345" s="3" t="s">
        <v>1133</v>
      </c>
    </row>
    <row r="2346" spans="1:17" ht="11.25" customHeight="1" x14ac:dyDescent="0.2"/>
    <row r="2347" spans="1:17" ht="11.25" customHeight="1" x14ac:dyDescent="0.2">
      <c r="I2347" s="49" t="str">
        <f>$I$6</f>
        <v>(----- 2024-2025------)</v>
      </c>
      <c r="J2347" s="49"/>
      <c r="K2347" s="49"/>
      <c r="L2347" s="6"/>
      <c r="M2347" s="50" t="str">
        <f>$M$6</f>
        <v>2025-2026</v>
      </c>
      <c r="N2347" s="50"/>
      <c r="O2347" s="50"/>
      <c r="P2347" s="50"/>
      <c r="Q2347" s="50"/>
    </row>
    <row r="2348" spans="1:17" ht="11.25" customHeight="1" x14ac:dyDescent="0.2">
      <c r="C2348" s="5" t="str">
        <f>$C$7</f>
        <v>2021-2022</v>
      </c>
      <c r="D2348" s="5"/>
      <c r="E2348" s="5" t="str">
        <f>$E$7</f>
        <v>2022-2023</v>
      </c>
      <c r="F2348" s="5"/>
      <c r="G2348" s="5" t="str">
        <f>$G$7</f>
        <v>2023-2024</v>
      </c>
      <c r="H2348" s="5"/>
      <c r="I2348" s="5" t="s">
        <v>9</v>
      </c>
      <c r="J2348" s="5"/>
      <c r="K2348" s="5" t="str">
        <f>+$K$7</f>
        <v>PROJECTED</v>
      </c>
      <c r="L2348" s="6"/>
      <c r="M2348" s="5" t="str">
        <f>$M$7</f>
        <v>2025-2026</v>
      </c>
      <c r="N2348" s="6"/>
      <c r="O2348" s="5" t="str">
        <f>$O$7</f>
        <v>2025-2026</v>
      </c>
      <c r="P2348" s="6"/>
      <c r="Q2348" s="5" t="str">
        <f>$Q$7</f>
        <v>APPROVED</v>
      </c>
    </row>
    <row r="2349" spans="1:17" ht="11.25" customHeight="1" x14ac:dyDescent="0.2">
      <c r="A2349" s="7"/>
      <c r="C2349" s="8" t="s">
        <v>12</v>
      </c>
      <c r="D2349" s="5"/>
      <c r="E2349" s="8" t="s">
        <v>12</v>
      </c>
      <c r="F2349" s="5"/>
      <c r="G2349" s="8" t="s">
        <v>12</v>
      </c>
      <c r="H2349" s="5"/>
      <c r="I2349" s="8" t="s">
        <v>13</v>
      </c>
      <c r="J2349" s="5"/>
      <c r="K2349" s="8" t="s">
        <v>13</v>
      </c>
      <c r="L2349" s="6"/>
      <c r="M2349" s="8" t="str">
        <f>$M$8</f>
        <v>BASE</v>
      </c>
      <c r="N2349" s="6"/>
      <c r="O2349" s="8" t="str">
        <f>$O$8</f>
        <v>SUPPLEMENTAL</v>
      </c>
      <c r="P2349" s="6"/>
      <c r="Q2349" s="8" t="str">
        <f>$Q$8</f>
        <v>BUDGET</v>
      </c>
    </row>
    <row r="2350" spans="1:17" ht="11.25" customHeight="1" x14ac:dyDescent="0.2"/>
    <row r="2351" spans="1:17" ht="11.25" customHeight="1" x14ac:dyDescent="0.2">
      <c r="A2351" s="3" t="s">
        <v>16</v>
      </c>
      <c r="L2351" s="9"/>
      <c r="N2351" s="9"/>
      <c r="P2351" s="9"/>
    </row>
    <row r="2352" spans="1:17" ht="11.25" customHeight="1" x14ac:dyDescent="0.2">
      <c r="A2352" s="3" t="s">
        <v>17</v>
      </c>
      <c r="C2352" s="2">
        <v>142000</v>
      </c>
      <c r="E2352" s="2">
        <f>+C2435</f>
        <v>216189.38</v>
      </c>
      <c r="G2352" s="2">
        <f>+E2435</f>
        <v>1281782.0299999998</v>
      </c>
      <c r="I2352" s="2">
        <f>+G2435</f>
        <v>2263332.0299999998</v>
      </c>
      <c r="K2352" s="2">
        <f>+I2352</f>
        <v>2263332.0299999998</v>
      </c>
      <c r="L2352" s="9"/>
      <c r="M2352" s="9">
        <f>+K2435</f>
        <v>3321087.0299999993</v>
      </c>
      <c r="N2352" s="9"/>
      <c r="P2352" s="9"/>
      <c r="Q2352" s="2">
        <f>+M2352</f>
        <v>3321087.0299999993</v>
      </c>
    </row>
    <row r="2353" spans="1:17" ht="11.25" customHeight="1" x14ac:dyDescent="0.2">
      <c r="L2353" s="9"/>
      <c r="N2353" s="9"/>
      <c r="P2353" s="9"/>
    </row>
    <row r="2354" spans="1:17" ht="11.25" customHeight="1" x14ac:dyDescent="0.2">
      <c r="A2354" s="10" t="s">
        <v>18</v>
      </c>
      <c r="L2354" s="9"/>
      <c r="N2354" s="9"/>
      <c r="P2354" s="9"/>
    </row>
    <row r="2355" spans="1:17" ht="11.25" customHeight="1" x14ac:dyDescent="0.2">
      <c r="L2355" s="9"/>
      <c r="N2355" s="9"/>
      <c r="P2355" s="9"/>
    </row>
    <row r="2356" spans="1:17" ht="11.25" customHeight="1" x14ac:dyDescent="0.2">
      <c r="A2356" s="10" t="s">
        <v>1134</v>
      </c>
      <c r="L2356" s="9"/>
      <c r="N2356" s="9"/>
      <c r="P2356" s="9"/>
    </row>
    <row r="2357" spans="1:17" ht="11.25" customHeight="1" x14ac:dyDescent="0.2">
      <c r="A2357" s="3" t="s">
        <v>1135</v>
      </c>
      <c r="C2357" s="2">
        <v>0</v>
      </c>
      <c r="E2357" s="2">
        <v>0</v>
      </c>
      <c r="G2357" s="2">
        <v>0</v>
      </c>
      <c r="I2357" s="2">
        <v>0</v>
      </c>
      <c r="K2357" s="2">
        <v>0</v>
      </c>
      <c r="L2357" s="9"/>
      <c r="M2357" s="2">
        <v>0</v>
      </c>
      <c r="N2357" s="9"/>
      <c r="O2357" s="2">
        <v>0</v>
      </c>
      <c r="P2357" s="9"/>
      <c r="Q2357" s="2">
        <f>+M2357+O2357</f>
        <v>0</v>
      </c>
    </row>
    <row r="2358" spans="1:17" ht="11.25" customHeight="1" x14ac:dyDescent="0.2">
      <c r="A2358" s="3" t="s">
        <v>1136</v>
      </c>
      <c r="C2358" s="12">
        <v>0</v>
      </c>
      <c r="E2358" s="12">
        <v>0</v>
      </c>
      <c r="G2358" s="12">
        <v>0</v>
      </c>
      <c r="I2358" s="12">
        <v>0</v>
      </c>
      <c r="K2358" s="12">
        <v>0</v>
      </c>
      <c r="L2358" s="9"/>
      <c r="M2358" s="12">
        <v>0</v>
      </c>
      <c r="N2358" s="9"/>
      <c r="O2358" s="12">
        <v>0</v>
      </c>
      <c r="P2358" s="9"/>
      <c r="Q2358" s="12">
        <f>+M2358+O2358</f>
        <v>0</v>
      </c>
    </row>
    <row r="2359" spans="1:17" ht="11.25" hidden="1" customHeight="1" x14ac:dyDescent="0.2">
      <c r="A2359" s="3">
        <v>0</v>
      </c>
      <c r="C2359" s="12">
        <v>0</v>
      </c>
      <c r="E2359" s="12">
        <v>0</v>
      </c>
      <c r="G2359" s="12">
        <v>0</v>
      </c>
      <c r="I2359" s="12">
        <v>0</v>
      </c>
      <c r="K2359" s="12">
        <v>0</v>
      </c>
      <c r="L2359" s="9"/>
      <c r="M2359" s="12">
        <v>0</v>
      </c>
      <c r="N2359" s="9"/>
      <c r="O2359" s="12">
        <v>0</v>
      </c>
      <c r="P2359" s="9"/>
      <c r="Q2359" s="12">
        <f>+M2359+O2359</f>
        <v>0</v>
      </c>
    </row>
    <row r="2360" spans="1:17" ht="11.25" customHeight="1" x14ac:dyDescent="0.2">
      <c r="A2360" s="3" t="s">
        <v>1137</v>
      </c>
      <c r="C2360" s="2">
        <f>SUM(C2357:C2359)</f>
        <v>0</v>
      </c>
      <c r="E2360" s="2">
        <f>SUM(E2357:E2359)</f>
        <v>0</v>
      </c>
      <c r="G2360" s="2">
        <f>SUM(G2357:G2359)</f>
        <v>0</v>
      </c>
      <c r="I2360" s="2">
        <f>SUM(I2357:I2359)</f>
        <v>0</v>
      </c>
      <c r="K2360" s="2">
        <f>SUM(K2357:K2359)</f>
        <v>0</v>
      </c>
      <c r="L2360" s="9"/>
      <c r="M2360" s="2">
        <f>SUM(M2357:M2359)</f>
        <v>0</v>
      </c>
      <c r="N2360" s="9"/>
      <c r="O2360" s="2">
        <f>SUM(O2357:O2359)</f>
        <v>0</v>
      </c>
      <c r="P2360" s="9"/>
      <c r="Q2360" s="2">
        <f>SUM(Q2357:Q2359)</f>
        <v>0</v>
      </c>
    </row>
    <row r="2361" spans="1:17" ht="11.25" customHeight="1" x14ac:dyDescent="0.2">
      <c r="L2361" s="9"/>
      <c r="N2361" s="9"/>
      <c r="P2361" s="9"/>
    </row>
    <row r="2362" spans="1:17" ht="11.85" customHeight="1" x14ac:dyDescent="0.2">
      <c r="A2362" s="10" t="s">
        <v>250</v>
      </c>
      <c r="L2362" s="9"/>
      <c r="N2362" s="9"/>
      <c r="P2362" s="9"/>
    </row>
    <row r="2363" spans="1:17" ht="11.85" customHeight="1" x14ac:dyDescent="0.2">
      <c r="A2363" s="3" t="s">
        <v>1138</v>
      </c>
      <c r="C2363" s="12">
        <v>252000</v>
      </c>
      <c r="E2363" s="12">
        <v>1175300</v>
      </c>
      <c r="G2363" s="12">
        <v>1000000</v>
      </c>
      <c r="I2363" s="12">
        <v>0</v>
      </c>
      <c r="K2363" s="12">
        <v>2420000</v>
      </c>
      <c r="L2363" s="9"/>
      <c r="M2363" s="12">
        <v>0</v>
      </c>
      <c r="N2363" s="9"/>
      <c r="O2363" s="12">
        <v>0</v>
      </c>
      <c r="P2363" s="9"/>
      <c r="Q2363" s="12">
        <f>+M2363+O2363</f>
        <v>0</v>
      </c>
    </row>
    <row r="2364" spans="1:17" ht="11.85" customHeight="1" x14ac:dyDescent="0.2">
      <c r="A2364" s="3" t="s">
        <v>264</v>
      </c>
      <c r="C2364" s="2">
        <f>SUM(C2363:C2363)</f>
        <v>252000</v>
      </c>
      <c r="E2364" s="2">
        <f>SUM(E2363:E2363)</f>
        <v>1175300</v>
      </c>
      <c r="G2364" s="2">
        <f>SUM(G2363:G2363)</f>
        <v>1000000</v>
      </c>
      <c r="I2364" s="2">
        <f>SUM(I2363:I2363)</f>
        <v>0</v>
      </c>
      <c r="K2364" s="2">
        <f>SUM(K2363:K2363)</f>
        <v>2420000</v>
      </c>
      <c r="L2364" s="9"/>
      <c r="M2364" s="2">
        <f>SUM(M2363:M2363)</f>
        <v>0</v>
      </c>
      <c r="N2364" s="9"/>
      <c r="O2364" s="2">
        <f>SUM(O2363:O2363)</f>
        <v>0</v>
      </c>
      <c r="P2364" s="9"/>
      <c r="Q2364" s="2">
        <f>SUM(Q2363:Q2363)</f>
        <v>0</v>
      </c>
    </row>
    <row r="2365" spans="1:17" ht="11.85" customHeight="1" x14ac:dyDescent="0.2">
      <c r="L2365" s="9"/>
      <c r="N2365" s="9"/>
      <c r="P2365" s="9"/>
    </row>
    <row r="2366" spans="1:17" ht="11.85" customHeight="1" x14ac:dyDescent="0.2"/>
    <row r="2367" spans="1:17" ht="11.25" customHeight="1" thickBot="1" x14ac:dyDescent="0.25">
      <c r="A2367" s="3" t="s">
        <v>276</v>
      </c>
      <c r="C2367" s="26">
        <f>C2360+C2364</f>
        <v>252000</v>
      </c>
      <c r="E2367" s="26">
        <f>E2360+E2364</f>
        <v>1175300</v>
      </c>
      <c r="G2367" s="26">
        <f>G2360+G2364</f>
        <v>1000000</v>
      </c>
      <c r="I2367" s="26">
        <f>I2360+I2364</f>
        <v>0</v>
      </c>
      <c r="K2367" s="26">
        <f>K2360+K2364</f>
        <v>2420000</v>
      </c>
      <c r="L2367" s="9"/>
      <c r="M2367" s="26">
        <f>M2360+M2364</f>
        <v>0</v>
      </c>
      <c r="N2367" s="9"/>
      <c r="O2367" s="26">
        <f>O2360+O2364</f>
        <v>0</v>
      </c>
      <c r="P2367" s="9"/>
      <c r="Q2367" s="26">
        <f>Q2360+Q2364</f>
        <v>0</v>
      </c>
    </row>
    <row r="2368" spans="1:17" ht="11.25" customHeight="1" thickTop="1" x14ac:dyDescent="0.2">
      <c r="L2368" s="9"/>
      <c r="N2368" s="9"/>
      <c r="P2368" s="9"/>
    </row>
    <row r="2369" spans="1:17" ht="11.25" customHeight="1" x14ac:dyDescent="0.2">
      <c r="L2369" s="9"/>
      <c r="N2369" s="9"/>
      <c r="P2369" s="9"/>
    </row>
    <row r="2370" spans="1:17" ht="11.25" customHeight="1" x14ac:dyDescent="0.2">
      <c r="A2370" s="3" t="s">
        <v>277</v>
      </c>
      <c r="C2370" s="2">
        <f>C2352+C2367</f>
        <v>394000</v>
      </c>
      <c r="E2370" s="2">
        <f>E2352+E2367</f>
        <v>1391489.38</v>
      </c>
      <c r="G2370" s="2">
        <f>G2352+G2367</f>
        <v>2281782.0299999998</v>
      </c>
      <c r="I2370" s="2">
        <f>I2352+I2367</f>
        <v>2263332.0299999998</v>
      </c>
      <c r="K2370" s="2">
        <f>K2352+K2367</f>
        <v>4683332.0299999993</v>
      </c>
      <c r="L2370" s="9"/>
      <c r="M2370" s="2">
        <f>M2352+M2367</f>
        <v>3321087.0299999993</v>
      </c>
      <c r="N2370" s="9"/>
      <c r="P2370" s="9"/>
      <c r="Q2370" s="2">
        <f>Q2352+Q2367</f>
        <v>3321087.0299999993</v>
      </c>
    </row>
    <row r="2371" spans="1:17" ht="11.25" customHeight="1" x14ac:dyDescent="0.2"/>
    <row r="2372" spans="1:17" ht="11.85" customHeight="1" x14ac:dyDescent="0.2"/>
    <row r="2373" spans="1:17" ht="11.85" customHeight="1" x14ac:dyDescent="0.2"/>
    <row r="2374" spans="1:17" ht="11.85" customHeight="1" x14ac:dyDescent="0.2"/>
    <row r="2375" spans="1:17" ht="11.85" customHeight="1" x14ac:dyDescent="0.2"/>
    <row r="2376" spans="1:17" ht="11.85" customHeight="1" x14ac:dyDescent="0.2"/>
    <row r="2377" spans="1:17" ht="11.85" customHeight="1" x14ac:dyDescent="0.2"/>
    <row r="2378" spans="1:17" ht="11.85" customHeight="1" x14ac:dyDescent="0.2"/>
    <row r="2379" spans="1:17" ht="11.85" customHeight="1" x14ac:dyDescent="0.2"/>
    <row r="2380" spans="1:17" ht="11.85" customHeight="1" x14ac:dyDescent="0.2"/>
    <row r="2381" spans="1:17" ht="11.85" customHeight="1" x14ac:dyDescent="0.2"/>
    <row r="2382" spans="1:17" ht="11.85" customHeight="1" x14ac:dyDescent="0.2"/>
    <row r="2383" spans="1:17" ht="11.85" customHeight="1" x14ac:dyDescent="0.2"/>
    <row r="2384" spans="1:17" ht="11.85" customHeight="1" x14ac:dyDescent="0.2"/>
    <row r="2385" spans="1:17" ht="11.85" customHeight="1" x14ac:dyDescent="0.2"/>
    <row r="2386" spans="1:17" ht="11.85" customHeight="1" x14ac:dyDescent="0.2"/>
    <row r="2387" spans="1:17" ht="11.85" customHeight="1" x14ac:dyDescent="0.2"/>
    <row r="2388" spans="1:17" ht="11.85" customHeight="1" x14ac:dyDescent="0.2">
      <c r="A2388" s="1"/>
      <c r="B2388" s="1"/>
      <c r="E2388" s="2" t="str">
        <f>$E$1</f>
        <v>CITY OF BRADY</v>
      </c>
    </row>
    <row r="2389" spans="1:17" ht="11.85" customHeight="1" x14ac:dyDescent="0.2">
      <c r="E2389" s="2" t="str">
        <f>$E$2</f>
        <v>BUDGET  REPORT</v>
      </c>
    </row>
    <row r="2390" spans="1:17" ht="11.85" customHeight="1" x14ac:dyDescent="0.2">
      <c r="E2390" s="2" t="str">
        <f>$E$3</f>
        <v>FISCAL YEAR 2025 - 2026</v>
      </c>
    </row>
    <row r="2391" spans="1:17" ht="11.85" customHeight="1" x14ac:dyDescent="0.2">
      <c r="A2391" s="3" t="s">
        <v>1133</v>
      </c>
    </row>
    <row r="2392" spans="1:17" ht="11.85" customHeight="1" x14ac:dyDescent="0.2">
      <c r="A2392" s="3" t="s">
        <v>1139</v>
      </c>
    </row>
    <row r="2393" spans="1:17" ht="11.85" customHeight="1" x14ac:dyDescent="0.2">
      <c r="I2393" s="49" t="str">
        <f>$I$6</f>
        <v>(----- 2024-2025------)</v>
      </c>
      <c r="J2393" s="49"/>
      <c r="K2393" s="49"/>
      <c r="L2393" s="6"/>
      <c r="M2393" s="50" t="str">
        <f>$M$6</f>
        <v>2025-2026</v>
      </c>
      <c r="N2393" s="50"/>
      <c r="O2393" s="50"/>
      <c r="P2393" s="50"/>
      <c r="Q2393" s="50"/>
    </row>
    <row r="2394" spans="1:17" ht="11.85" customHeight="1" x14ac:dyDescent="0.2">
      <c r="C2394" s="5" t="str">
        <f>$C$7</f>
        <v>2021-2022</v>
      </c>
      <c r="D2394" s="5"/>
      <c r="E2394" s="5" t="str">
        <f>$E$7</f>
        <v>2022-2023</v>
      </c>
      <c r="F2394" s="5"/>
      <c r="G2394" s="5" t="str">
        <f>$G$7</f>
        <v>2023-2024</v>
      </c>
      <c r="H2394" s="5"/>
      <c r="I2394" s="5" t="s">
        <v>9</v>
      </c>
      <c r="J2394" s="5"/>
      <c r="K2394" s="5" t="str">
        <f>+$K$7</f>
        <v>PROJECTED</v>
      </c>
      <c r="L2394" s="6"/>
      <c r="M2394" s="5" t="str">
        <f>$M$7</f>
        <v>2025-2026</v>
      </c>
      <c r="N2394" s="6"/>
      <c r="O2394" s="5" t="str">
        <f>$O$7</f>
        <v>2025-2026</v>
      </c>
      <c r="P2394" s="6"/>
      <c r="Q2394" s="5" t="str">
        <f>$Q$7</f>
        <v>APPROVED</v>
      </c>
    </row>
    <row r="2395" spans="1:17" ht="11.85" customHeight="1" x14ac:dyDescent="0.2">
      <c r="A2395" s="7" t="s">
        <v>279</v>
      </c>
      <c r="C2395" s="8" t="s">
        <v>12</v>
      </c>
      <c r="D2395" s="5"/>
      <c r="E2395" s="8" t="s">
        <v>12</v>
      </c>
      <c r="F2395" s="5"/>
      <c r="G2395" s="8" t="s">
        <v>12</v>
      </c>
      <c r="H2395" s="5"/>
      <c r="I2395" s="8" t="s">
        <v>13</v>
      </c>
      <c r="J2395" s="5"/>
      <c r="K2395" s="8" t="s">
        <v>13</v>
      </c>
      <c r="L2395" s="6"/>
      <c r="M2395" s="8" t="str">
        <f>$M$8</f>
        <v>BASE</v>
      </c>
      <c r="N2395" s="6"/>
      <c r="O2395" s="8" t="str">
        <f>$O$8</f>
        <v>SUPPLEMENTAL</v>
      </c>
      <c r="P2395" s="6"/>
      <c r="Q2395" s="8" t="str">
        <f>$Q$8</f>
        <v>BUDGET</v>
      </c>
    </row>
    <row r="2396" spans="1:17" ht="11.85" customHeight="1" x14ac:dyDescent="0.2"/>
    <row r="2397" spans="1:17" ht="11.85" customHeight="1" x14ac:dyDescent="0.2">
      <c r="A2397" s="10" t="s">
        <v>292</v>
      </c>
      <c r="L2397" s="9"/>
      <c r="N2397" s="9"/>
      <c r="P2397" s="9"/>
    </row>
    <row r="2398" spans="1:17" ht="11.85" hidden="1" customHeight="1" x14ac:dyDescent="0.2">
      <c r="A2398" s="3" t="s">
        <v>1140</v>
      </c>
      <c r="C2398" s="2">
        <v>0</v>
      </c>
      <c r="E2398" s="2">
        <v>0</v>
      </c>
      <c r="G2398" s="2">
        <v>0</v>
      </c>
      <c r="I2398" s="2">
        <v>0</v>
      </c>
      <c r="K2398" s="2">
        <v>0</v>
      </c>
      <c r="L2398" s="9"/>
      <c r="M2398" s="2">
        <v>0</v>
      </c>
      <c r="N2398" s="9"/>
      <c r="O2398" s="2">
        <v>0</v>
      </c>
      <c r="P2398" s="9"/>
      <c r="Q2398" s="2">
        <f t="shared" ref="Q2398:Q2404" si="79">+M2398+O2398</f>
        <v>0</v>
      </c>
    </row>
    <row r="2399" spans="1:17" ht="11.85" customHeight="1" x14ac:dyDescent="0.2">
      <c r="A2399" s="3" t="s">
        <v>1141</v>
      </c>
      <c r="C2399" s="2">
        <v>162960.62</v>
      </c>
      <c r="E2399" s="2">
        <v>93812.35</v>
      </c>
      <c r="G2399" s="2">
        <v>15000</v>
      </c>
      <c r="I2399" s="2">
        <v>0</v>
      </c>
      <c r="K2399" s="2">
        <v>256000</v>
      </c>
      <c r="L2399" s="9"/>
      <c r="M2399" s="2">
        <v>0</v>
      </c>
      <c r="N2399" s="9"/>
      <c r="O2399" s="2">
        <v>0</v>
      </c>
      <c r="P2399" s="9"/>
      <c r="Q2399" s="2">
        <f t="shared" si="79"/>
        <v>0</v>
      </c>
    </row>
    <row r="2400" spans="1:17" ht="11.85" customHeight="1" x14ac:dyDescent="0.2">
      <c r="A2400" s="3" t="s">
        <v>1142</v>
      </c>
      <c r="C2400" s="12">
        <v>14850</v>
      </c>
      <c r="E2400" s="12">
        <v>15895</v>
      </c>
      <c r="G2400" s="12">
        <v>3450</v>
      </c>
      <c r="I2400" s="12">
        <v>0</v>
      </c>
      <c r="K2400" s="12">
        <v>5955</v>
      </c>
      <c r="L2400" s="9"/>
      <c r="M2400" s="12">
        <v>0</v>
      </c>
      <c r="N2400" s="9"/>
      <c r="O2400" s="12">
        <v>0</v>
      </c>
      <c r="P2400" s="9"/>
      <c r="Q2400" s="12">
        <f>+M2400+O2400</f>
        <v>0</v>
      </c>
    </row>
    <row r="2401" spans="1:22" ht="11.85" hidden="1" customHeight="1" x14ac:dyDescent="0.2">
      <c r="C2401" s="2">
        <v>0</v>
      </c>
      <c r="E2401" s="2">
        <v>0</v>
      </c>
      <c r="G2401" s="2">
        <v>0</v>
      </c>
      <c r="I2401" s="2">
        <v>0</v>
      </c>
      <c r="K2401" s="2">
        <v>0</v>
      </c>
      <c r="L2401" s="9"/>
      <c r="M2401" s="2">
        <v>0</v>
      </c>
      <c r="N2401" s="9"/>
      <c r="O2401" s="2">
        <v>0</v>
      </c>
      <c r="P2401" s="9"/>
      <c r="Q2401" s="2">
        <f t="shared" si="79"/>
        <v>0</v>
      </c>
    </row>
    <row r="2402" spans="1:22" ht="11.85" hidden="1" customHeight="1" x14ac:dyDescent="0.2">
      <c r="C2402" s="2">
        <v>0</v>
      </c>
      <c r="E2402" s="2">
        <v>0</v>
      </c>
      <c r="G2402" s="2">
        <v>0</v>
      </c>
      <c r="I2402" s="2">
        <v>0</v>
      </c>
      <c r="K2402" s="2">
        <v>0</v>
      </c>
      <c r="L2402" s="9"/>
      <c r="M2402" s="2">
        <v>0</v>
      </c>
      <c r="N2402" s="9"/>
      <c r="O2402" s="2">
        <v>0</v>
      </c>
      <c r="P2402" s="9"/>
      <c r="Q2402" s="2">
        <f t="shared" si="79"/>
        <v>0</v>
      </c>
    </row>
    <row r="2403" spans="1:22" ht="11.85" hidden="1" customHeight="1" x14ac:dyDescent="0.2">
      <c r="C2403" s="2">
        <v>0</v>
      </c>
      <c r="E2403" s="2">
        <v>0</v>
      </c>
      <c r="G2403" s="2">
        <v>0</v>
      </c>
      <c r="I2403" s="2">
        <v>0</v>
      </c>
      <c r="K2403" s="2">
        <v>0</v>
      </c>
      <c r="L2403" s="9"/>
      <c r="M2403" s="2">
        <v>0</v>
      </c>
      <c r="N2403" s="9"/>
      <c r="O2403" s="2">
        <v>0</v>
      </c>
      <c r="P2403" s="9"/>
      <c r="Q2403" s="2">
        <f t="shared" si="79"/>
        <v>0</v>
      </c>
    </row>
    <row r="2404" spans="1:22" ht="11.85" hidden="1" customHeight="1" x14ac:dyDescent="0.2">
      <c r="C2404" s="12">
        <v>0</v>
      </c>
      <c r="E2404" s="12">
        <v>0</v>
      </c>
      <c r="G2404" s="12">
        <v>0</v>
      </c>
      <c r="I2404" s="12">
        <v>0</v>
      </c>
      <c r="K2404" s="12">
        <v>0</v>
      </c>
      <c r="L2404" s="9"/>
      <c r="M2404" s="12">
        <v>0</v>
      </c>
      <c r="N2404" s="9"/>
      <c r="O2404" s="12">
        <v>0</v>
      </c>
      <c r="P2404" s="9"/>
      <c r="Q2404" s="12">
        <f t="shared" si="79"/>
        <v>0</v>
      </c>
    </row>
    <row r="2405" spans="1:22" ht="11.85" customHeight="1" x14ac:dyDescent="0.2">
      <c r="A2405" s="3" t="s">
        <v>310</v>
      </c>
      <c r="C2405" s="2">
        <f>SUM(C2398:C2404)</f>
        <v>177810.62</v>
      </c>
      <c r="E2405" s="2">
        <f>SUM(E2398:E2404)</f>
        <v>109707.35</v>
      </c>
      <c r="G2405" s="2">
        <f>SUM(G2398:G2404)</f>
        <v>18450</v>
      </c>
      <c r="I2405" s="2">
        <f>SUM(I2398:I2404)</f>
        <v>0</v>
      </c>
      <c r="K2405" s="2">
        <f>SUM(K2398:K2404)</f>
        <v>261955</v>
      </c>
      <c r="L2405" s="9"/>
      <c r="M2405" s="36">
        <f>SUM(M2398:M2404)</f>
        <v>0</v>
      </c>
      <c r="N2405" s="9"/>
      <c r="O2405" s="9">
        <f>SUM(O2398:O2404)</f>
        <v>0</v>
      </c>
      <c r="P2405" s="9"/>
      <c r="Q2405" s="9">
        <f>SUM(Q2398:Q2404)</f>
        <v>0</v>
      </c>
    </row>
    <row r="2406" spans="1:22" ht="11.85" customHeight="1" x14ac:dyDescent="0.2"/>
    <row r="2407" spans="1:22" ht="11.85" customHeight="1" x14ac:dyDescent="0.2">
      <c r="L2407" s="9"/>
      <c r="N2407" s="9"/>
      <c r="P2407" s="9"/>
    </row>
    <row r="2408" spans="1:22" ht="11.85" customHeight="1" x14ac:dyDescent="0.2">
      <c r="A2408" s="10" t="s">
        <v>338</v>
      </c>
      <c r="L2408" s="9"/>
      <c r="N2408" s="9"/>
      <c r="P2408" s="9"/>
    </row>
    <row r="2409" spans="1:22" ht="11.85" customHeight="1" x14ac:dyDescent="0.2">
      <c r="A2409" s="3" t="s">
        <v>1143</v>
      </c>
      <c r="C2409" s="12">
        <v>0</v>
      </c>
      <c r="E2409" s="12">
        <v>0</v>
      </c>
      <c r="G2409" s="12">
        <v>0</v>
      </c>
      <c r="I2409" s="12">
        <v>0</v>
      </c>
      <c r="K2409" s="12">
        <v>1100290</v>
      </c>
      <c r="L2409" s="9"/>
      <c r="M2409" s="12">
        <v>0</v>
      </c>
      <c r="N2409" s="9"/>
      <c r="O2409" s="12">
        <v>0</v>
      </c>
      <c r="P2409" s="9"/>
      <c r="Q2409" s="12">
        <f>M2409+O2409</f>
        <v>0</v>
      </c>
    </row>
    <row r="2410" spans="1:22" ht="11.85" customHeight="1" x14ac:dyDescent="0.2">
      <c r="A2410" s="3" t="s">
        <v>342</v>
      </c>
      <c r="C2410" s="2">
        <f>SUM(C2409:C2409)</f>
        <v>0</v>
      </c>
      <c r="E2410" s="2">
        <f>SUM(E2409:E2409)</f>
        <v>0</v>
      </c>
      <c r="G2410" s="2">
        <f>SUM(G2409:G2409)</f>
        <v>0</v>
      </c>
      <c r="I2410" s="2">
        <f>SUM(I2409:I2409)</f>
        <v>0</v>
      </c>
      <c r="K2410" s="2">
        <f>SUM(K2409:K2409)</f>
        <v>1100290</v>
      </c>
      <c r="L2410" s="9"/>
      <c r="M2410" s="2">
        <f>SUM(M2409:M2409)</f>
        <v>0</v>
      </c>
      <c r="N2410" s="9"/>
      <c r="O2410" s="2">
        <f>SUM(O2409:O2409)</f>
        <v>0</v>
      </c>
      <c r="P2410" s="9"/>
      <c r="Q2410" s="2">
        <f>SUM(Q2409:Q2409)</f>
        <v>0</v>
      </c>
      <c r="V2410" s="37"/>
    </row>
    <row r="2411" spans="1:22" ht="11.85" customHeight="1" x14ac:dyDescent="0.2">
      <c r="L2411" s="9"/>
      <c r="N2411" s="9"/>
      <c r="P2411" s="9"/>
      <c r="T2411" s="11"/>
    </row>
    <row r="2412" spans="1:22" ht="11.85" customHeight="1" x14ac:dyDescent="0.2">
      <c r="A2412" s="3" t="s">
        <v>1144</v>
      </c>
      <c r="C2412" s="2">
        <f>+C2405+C2410</f>
        <v>177810.62</v>
      </c>
      <c r="E2412" s="2">
        <f>+E2405+E2410</f>
        <v>109707.35</v>
      </c>
      <c r="G2412" s="2">
        <f>+G2405+G2410</f>
        <v>18450</v>
      </c>
      <c r="I2412" s="2">
        <f>+I2405+I2410</f>
        <v>0</v>
      </c>
      <c r="K2412" s="2">
        <f>+K2405+K2409</f>
        <v>1362245</v>
      </c>
      <c r="L2412" s="9"/>
      <c r="M2412" s="9">
        <f>+M2405+M2410</f>
        <v>0</v>
      </c>
      <c r="N2412" s="9"/>
      <c r="O2412" s="9">
        <f>+O2405+O2410</f>
        <v>0</v>
      </c>
      <c r="P2412" s="9"/>
      <c r="Q2412" s="9">
        <f>+Q2405+Q2410</f>
        <v>0</v>
      </c>
      <c r="R2412" s="54"/>
      <c r="U2412" s="13"/>
    </row>
    <row r="2413" spans="1:22" ht="11.85" customHeight="1" x14ac:dyDescent="0.2">
      <c r="L2413" s="9"/>
      <c r="N2413" s="9"/>
      <c r="P2413" s="9"/>
      <c r="T2413" s="11"/>
    </row>
    <row r="2414" spans="1:22" ht="11.85" customHeight="1" x14ac:dyDescent="0.2">
      <c r="L2414" s="9"/>
      <c r="N2414" s="9"/>
      <c r="P2414" s="9"/>
    </row>
    <row r="2415" spans="1:22" ht="11.85" customHeight="1" x14ac:dyDescent="0.2">
      <c r="L2415" s="9"/>
      <c r="N2415" s="9"/>
      <c r="P2415" s="9"/>
    </row>
    <row r="2416" spans="1:22" ht="11.85" customHeight="1" x14ac:dyDescent="0.2">
      <c r="L2416" s="9"/>
      <c r="N2416" s="9"/>
      <c r="P2416" s="9"/>
    </row>
    <row r="2417" spans="1:20" ht="11.85" customHeight="1" x14ac:dyDescent="0.2">
      <c r="L2417" s="9"/>
      <c r="N2417" s="9"/>
      <c r="P2417" s="9"/>
    </row>
    <row r="2418" spans="1:20" ht="11.85" customHeight="1" x14ac:dyDescent="0.2">
      <c r="L2418" s="9"/>
      <c r="N2418" s="9"/>
      <c r="P2418" s="9"/>
    </row>
    <row r="2419" spans="1:20" ht="11.25" customHeight="1" x14ac:dyDescent="0.2">
      <c r="A2419" s="1"/>
      <c r="B2419" s="1"/>
      <c r="E2419" s="2" t="str">
        <f>$E$1</f>
        <v>CITY OF BRADY</v>
      </c>
    </row>
    <row r="2420" spans="1:20" ht="11.25" customHeight="1" x14ac:dyDescent="0.2">
      <c r="E2420" s="2" t="str">
        <f>$E$2</f>
        <v>BUDGET  REPORT</v>
      </c>
    </row>
    <row r="2421" spans="1:20" ht="11.25" customHeight="1" x14ac:dyDescent="0.2">
      <c r="E2421" s="2" t="str">
        <f>$E$3</f>
        <v>FISCAL YEAR 2025 - 2026</v>
      </c>
    </row>
    <row r="2422" spans="1:20" ht="11.25" customHeight="1" x14ac:dyDescent="0.2">
      <c r="A2422" s="3" t="s">
        <v>1133</v>
      </c>
    </row>
    <row r="2423" spans="1:20" ht="11.25" customHeight="1" x14ac:dyDescent="0.2"/>
    <row r="2424" spans="1:20" ht="11.25" customHeight="1" x14ac:dyDescent="0.2">
      <c r="I2424" s="49" t="str">
        <f>$I$6</f>
        <v>(----- 2024-2025------)</v>
      </c>
      <c r="J2424" s="49"/>
      <c r="K2424" s="49"/>
      <c r="L2424" s="6"/>
      <c r="M2424" s="50" t="str">
        <f>$M$6</f>
        <v>2025-2026</v>
      </c>
      <c r="N2424" s="50"/>
      <c r="O2424" s="50"/>
      <c r="P2424" s="50"/>
      <c r="Q2424" s="50"/>
    </row>
    <row r="2425" spans="1:20" ht="11.25" customHeight="1" x14ac:dyDescent="0.2">
      <c r="C2425" s="5" t="str">
        <f>$C$7</f>
        <v>2021-2022</v>
      </c>
      <c r="D2425" s="5"/>
      <c r="E2425" s="5" t="str">
        <f>$E$7</f>
        <v>2022-2023</v>
      </c>
      <c r="F2425" s="5"/>
      <c r="G2425" s="5" t="str">
        <f>$G$7</f>
        <v>2023-2024</v>
      </c>
      <c r="H2425" s="5"/>
      <c r="I2425" s="5" t="s">
        <v>9</v>
      </c>
      <c r="J2425" s="5"/>
      <c r="K2425" s="5" t="str">
        <f>+$K$7</f>
        <v>PROJECTED</v>
      </c>
      <c r="L2425" s="6"/>
      <c r="M2425" s="5" t="str">
        <f>$M$7</f>
        <v>2025-2026</v>
      </c>
      <c r="N2425" s="6"/>
      <c r="O2425" s="5" t="str">
        <f>$O$7</f>
        <v>2025-2026</v>
      </c>
      <c r="P2425" s="6"/>
      <c r="Q2425" s="5" t="str">
        <f>$Q$7</f>
        <v>APPROVED</v>
      </c>
    </row>
    <row r="2426" spans="1:20" ht="11.25" customHeight="1" x14ac:dyDescent="0.2">
      <c r="A2426" s="7" t="s">
        <v>279</v>
      </c>
      <c r="C2426" s="8" t="s">
        <v>12</v>
      </c>
      <c r="D2426" s="5"/>
      <c r="E2426" s="8" t="s">
        <v>12</v>
      </c>
      <c r="F2426" s="5"/>
      <c r="G2426" s="8" t="s">
        <v>12</v>
      </c>
      <c r="H2426" s="5"/>
      <c r="I2426" s="8" t="s">
        <v>13</v>
      </c>
      <c r="J2426" s="5"/>
      <c r="K2426" s="8" t="s">
        <v>13</v>
      </c>
      <c r="L2426" s="6"/>
      <c r="M2426" s="8" t="str">
        <f>$M$8</f>
        <v>BASE</v>
      </c>
      <c r="N2426" s="6"/>
      <c r="O2426" s="8" t="str">
        <f>$O$8</f>
        <v>SUPPLEMENTAL</v>
      </c>
      <c r="P2426" s="6"/>
      <c r="Q2426" s="8" t="str">
        <f>$Q$8</f>
        <v>BUDGET</v>
      </c>
    </row>
    <row r="2427" spans="1:20" s="38" customFormat="1" ht="10.15" customHeight="1" x14ac:dyDescent="0.25">
      <c r="C2427" s="39"/>
      <c r="D2427" s="39"/>
      <c r="E2427" s="39"/>
      <c r="F2427" s="39"/>
      <c r="G2427" s="39"/>
      <c r="H2427" s="39"/>
      <c r="I2427" s="39"/>
      <c r="J2427" s="39"/>
      <c r="K2427" s="39"/>
      <c r="M2427" s="39"/>
      <c r="O2427" s="39"/>
      <c r="Q2427" s="39"/>
      <c r="R2427" s="61"/>
      <c r="S2427" s="39"/>
      <c r="T2427" s="4"/>
    </row>
    <row r="2428" spans="1:20" s="38" customFormat="1" ht="11.25" customHeight="1" x14ac:dyDescent="0.25">
      <c r="C2428" s="39"/>
      <c r="D2428" s="39"/>
      <c r="E2428" s="39"/>
      <c r="F2428" s="39"/>
      <c r="G2428" s="39"/>
      <c r="H2428" s="39"/>
      <c r="I2428" s="39"/>
      <c r="J2428" s="39"/>
      <c r="K2428" s="39"/>
      <c r="L2428" s="40"/>
      <c r="M2428" s="39"/>
      <c r="N2428" s="40"/>
      <c r="O2428" s="39"/>
      <c r="P2428" s="40"/>
      <c r="Q2428" s="39"/>
      <c r="R2428" s="61"/>
      <c r="S2428" s="39"/>
      <c r="T2428" s="4"/>
    </row>
    <row r="2429" spans="1:20" s="38" customFormat="1" ht="11.25" customHeight="1" thickBot="1" x14ac:dyDescent="0.3">
      <c r="A2429" s="3" t="s">
        <v>1130</v>
      </c>
      <c r="B2429" s="3"/>
      <c r="C2429" s="26">
        <f>+C2412</f>
        <v>177810.62</v>
      </c>
      <c r="D2429" s="2"/>
      <c r="E2429" s="26">
        <f>+E2412</f>
        <v>109707.35</v>
      </c>
      <c r="F2429" s="2"/>
      <c r="G2429" s="26">
        <f>+G2412</f>
        <v>18450</v>
      </c>
      <c r="H2429" s="2"/>
      <c r="I2429" s="26">
        <f>+I2412</f>
        <v>0</v>
      </c>
      <c r="J2429" s="2"/>
      <c r="K2429" s="26">
        <f>+K2412</f>
        <v>1362245</v>
      </c>
      <c r="L2429" s="9"/>
      <c r="M2429" s="34">
        <f>+M2412</f>
        <v>0</v>
      </c>
      <c r="N2429" s="9"/>
      <c r="O2429" s="34">
        <f>+O2412</f>
        <v>0</v>
      </c>
      <c r="P2429" s="9"/>
      <c r="Q2429" s="34">
        <f>+Q2412</f>
        <v>0</v>
      </c>
      <c r="R2429" s="51"/>
      <c r="S2429" s="39"/>
      <c r="T2429" s="4"/>
    </row>
    <row r="2430" spans="1:20" s="38" customFormat="1" ht="11.25" customHeight="1" thickTop="1" x14ac:dyDescent="0.25">
      <c r="A2430" s="3"/>
      <c r="B2430" s="3"/>
      <c r="C2430" s="2"/>
      <c r="D2430" s="2"/>
      <c r="E2430" s="2"/>
      <c r="F2430" s="2"/>
      <c r="G2430" s="2"/>
      <c r="H2430" s="2"/>
      <c r="I2430" s="2"/>
      <c r="J2430" s="2"/>
      <c r="K2430" s="2"/>
      <c r="L2430" s="9"/>
      <c r="M2430" s="2"/>
      <c r="N2430" s="9"/>
      <c r="O2430" s="2"/>
      <c r="P2430" s="9"/>
      <c r="Q2430" s="2"/>
      <c r="R2430" s="51"/>
      <c r="S2430" s="39"/>
      <c r="T2430" s="4"/>
    </row>
    <row r="2431" spans="1:20" s="38" customFormat="1" ht="11.25" customHeight="1" thickBot="1" x14ac:dyDescent="0.3">
      <c r="A2431" s="3" t="s">
        <v>1131</v>
      </c>
      <c r="B2431" s="3"/>
      <c r="C2431" s="26">
        <f>C2367-C2429</f>
        <v>74189.38</v>
      </c>
      <c r="D2431" s="2"/>
      <c r="E2431" s="26">
        <f>E2367-E2429</f>
        <v>1065592.6499999999</v>
      </c>
      <c r="F2431" s="2"/>
      <c r="G2431" s="26">
        <f>G2367-G2429</f>
        <v>981550</v>
      </c>
      <c r="H2431" s="2"/>
      <c r="I2431" s="26">
        <f>I2367-I2429</f>
        <v>0</v>
      </c>
      <c r="J2431" s="2"/>
      <c r="K2431" s="26">
        <f>K2367-K2429</f>
        <v>1057755</v>
      </c>
      <c r="L2431" s="9"/>
      <c r="M2431" s="34">
        <f>M2367-M2429</f>
        <v>0</v>
      </c>
      <c r="N2431" s="9"/>
      <c r="O2431" s="34">
        <f>O2367-O2429</f>
        <v>0</v>
      </c>
      <c r="P2431" s="9"/>
      <c r="Q2431" s="34">
        <f>Q2367-Q2429</f>
        <v>0</v>
      </c>
      <c r="R2431" s="51"/>
      <c r="S2431" s="39"/>
      <c r="T2431" s="4"/>
    </row>
    <row r="2432" spans="1:20" s="38" customFormat="1" ht="11.25" customHeight="1" thickTop="1" x14ac:dyDescent="0.25">
      <c r="A2432" s="3"/>
      <c r="B2432" s="3"/>
      <c r="C2432" s="2"/>
      <c r="D2432" s="2"/>
      <c r="E2432" s="2"/>
      <c r="F2432" s="2"/>
      <c r="G2432" s="2"/>
      <c r="H2432" s="2"/>
      <c r="I2432" s="2"/>
      <c r="J2432" s="2"/>
      <c r="K2432" s="2"/>
      <c r="L2432" s="9"/>
      <c r="M2432" s="2"/>
      <c r="N2432" s="9"/>
      <c r="O2432" s="2"/>
      <c r="P2432" s="9"/>
      <c r="Q2432" s="2"/>
      <c r="R2432" s="51"/>
      <c r="S2432" s="39"/>
      <c r="T2432" s="4"/>
    </row>
    <row r="2433" spans="1:20" s="38" customFormat="1" ht="11.25" customHeight="1" x14ac:dyDescent="0.25">
      <c r="A2433" s="3"/>
      <c r="B2433" s="3"/>
      <c r="C2433" s="2"/>
      <c r="D2433" s="2"/>
      <c r="E2433" s="2"/>
      <c r="F2433" s="2"/>
      <c r="G2433" s="2"/>
      <c r="H2433" s="2"/>
      <c r="I2433" s="2"/>
      <c r="J2433" s="2"/>
      <c r="K2433" s="2"/>
      <c r="L2433" s="9"/>
      <c r="M2433" s="2"/>
      <c r="N2433" s="9"/>
      <c r="O2433" s="2"/>
      <c r="P2433" s="9"/>
      <c r="Q2433" s="2"/>
      <c r="R2433" s="51"/>
      <c r="S2433" s="39"/>
      <c r="T2433" s="4"/>
    </row>
    <row r="2434" spans="1:20" s="38" customFormat="1" ht="11.25" customHeight="1" x14ac:dyDescent="0.25">
      <c r="A2434" s="3" t="s">
        <v>1132</v>
      </c>
      <c r="B2434" s="3"/>
      <c r="C2434" s="2"/>
      <c r="D2434" s="2"/>
      <c r="E2434" s="2"/>
      <c r="F2434" s="2"/>
      <c r="G2434" s="2"/>
      <c r="H2434" s="2"/>
      <c r="I2434" s="2"/>
      <c r="J2434" s="2"/>
      <c r="K2434" s="2"/>
      <c r="L2434" s="9"/>
      <c r="M2434" s="2"/>
      <c r="N2434" s="9"/>
      <c r="O2434" s="2"/>
      <c r="P2434" s="9"/>
      <c r="Q2434" s="2"/>
      <c r="R2434" s="51"/>
      <c r="S2434" s="39"/>
      <c r="T2434" s="4"/>
    </row>
    <row r="2435" spans="1:20" s="38" customFormat="1" ht="11.25" customHeight="1" thickBot="1" x14ac:dyDescent="0.3">
      <c r="A2435" s="3" t="s">
        <v>17</v>
      </c>
      <c r="B2435" s="3"/>
      <c r="C2435" s="26">
        <f>C2352+C2367-C2412</f>
        <v>216189.38</v>
      </c>
      <c r="D2435" s="2"/>
      <c r="E2435" s="26">
        <f>E2352+E2367-E2412</f>
        <v>1281782.0299999998</v>
      </c>
      <c r="F2435" s="2"/>
      <c r="G2435" s="26">
        <f>G2352+G2367-G2412</f>
        <v>2263332.0299999998</v>
      </c>
      <c r="H2435" s="2"/>
      <c r="I2435" s="26">
        <f>I2352+I2367-I2412</f>
        <v>2263332.0299999998</v>
      </c>
      <c r="J2435" s="2"/>
      <c r="K2435" s="26">
        <f>K2352+K2367-K2412</f>
        <v>3321087.0299999993</v>
      </c>
      <c r="L2435" s="9"/>
      <c r="M2435" s="34">
        <f>M2352+M2367-M2412</f>
        <v>3321087.0299999993</v>
      </c>
      <c r="N2435" s="9"/>
      <c r="O2435" s="2"/>
      <c r="P2435" s="9"/>
      <c r="Q2435" s="34">
        <f>Q2352+Q2367-Q2412</f>
        <v>3321087.0299999993</v>
      </c>
      <c r="R2435" s="51"/>
      <c r="S2435" s="39"/>
      <c r="T2435" s="4"/>
    </row>
    <row r="2436" spans="1:20" s="38" customFormat="1" ht="11.25" customHeight="1" thickTop="1" x14ac:dyDescent="0.25">
      <c r="A2436" s="3"/>
      <c r="B2436" s="3"/>
      <c r="C2436" s="2"/>
      <c r="D2436" s="2"/>
      <c r="E2436" s="2"/>
      <c r="F2436" s="2"/>
      <c r="G2436" s="2"/>
      <c r="H2436" s="2"/>
      <c r="I2436" s="2"/>
      <c r="J2436" s="2"/>
      <c r="K2436" s="2"/>
      <c r="L2436" s="9"/>
      <c r="M2436" s="2"/>
      <c r="N2436" s="9"/>
      <c r="O2436" s="2"/>
      <c r="P2436" s="9"/>
      <c r="Q2436" s="2"/>
      <c r="R2436" s="51"/>
      <c r="S2436" s="39"/>
      <c r="T2436" s="4"/>
    </row>
    <row r="2437" spans="1:20" s="38" customFormat="1" ht="11.25" customHeight="1" x14ac:dyDescent="0.25">
      <c r="C2437" s="39"/>
      <c r="D2437" s="39"/>
      <c r="E2437" s="39"/>
      <c r="F2437" s="39"/>
      <c r="G2437" s="39"/>
      <c r="H2437" s="39"/>
      <c r="I2437" s="39"/>
      <c r="J2437" s="39"/>
      <c r="K2437" s="39"/>
      <c r="M2437" s="39"/>
      <c r="O2437" s="39"/>
      <c r="Q2437" s="39"/>
      <c r="R2437" s="61"/>
      <c r="S2437" s="39"/>
      <c r="T2437" s="4"/>
    </row>
    <row r="2438" spans="1:20" ht="11.25" customHeight="1" x14ac:dyDescent="0.2"/>
    <row r="2439" spans="1:20" ht="11.25" customHeight="1" x14ac:dyDescent="0.2"/>
    <row r="2440" spans="1:20" ht="11.25" customHeight="1" x14ac:dyDescent="0.2"/>
    <row r="2441" spans="1:20" ht="11.25" customHeight="1" x14ac:dyDescent="0.2"/>
    <row r="2442" spans="1:20" ht="11.25" customHeight="1" x14ac:dyDescent="0.2"/>
    <row r="2443" spans="1:20" ht="11.25" customHeight="1" x14ac:dyDescent="0.2"/>
    <row r="2444" spans="1:20" ht="11.25" customHeight="1" x14ac:dyDescent="0.2"/>
    <row r="2445" spans="1:20" ht="11.25" customHeight="1" x14ac:dyDescent="0.2"/>
    <row r="2446" spans="1:20" ht="11.85" customHeight="1" x14ac:dyDescent="0.2"/>
    <row r="2447" spans="1:20" ht="11.85" customHeight="1" x14ac:dyDescent="0.2"/>
    <row r="2448" spans="1:20" ht="11.85" customHeight="1" x14ac:dyDescent="0.2"/>
    <row r="2449" ht="11.85" customHeight="1" x14ac:dyDescent="0.2"/>
    <row r="2450" ht="11.85" customHeight="1" x14ac:dyDescent="0.2"/>
    <row r="2451" ht="11.85" customHeight="1" x14ac:dyDescent="0.2"/>
    <row r="2452" ht="11.85" customHeight="1" x14ac:dyDescent="0.2"/>
    <row r="2453" ht="11.85" customHeight="1" x14ac:dyDescent="0.2"/>
    <row r="2454" ht="11.85" customHeight="1" x14ac:dyDescent="0.2"/>
    <row r="2455" ht="11.85" customHeight="1" x14ac:dyDescent="0.2"/>
    <row r="2456" ht="11.85" customHeight="1" x14ac:dyDescent="0.2"/>
    <row r="2457" ht="11.85" customHeight="1" x14ac:dyDescent="0.2"/>
    <row r="2458" ht="11.85" customHeight="1" x14ac:dyDescent="0.2"/>
    <row r="2459" ht="11.85" customHeight="1" x14ac:dyDescent="0.2"/>
    <row r="2460" ht="11.85" customHeight="1" x14ac:dyDescent="0.2"/>
    <row r="2461" ht="11.85" customHeight="1" x14ac:dyDescent="0.2"/>
    <row r="2462" ht="11.85" customHeight="1" x14ac:dyDescent="0.2"/>
    <row r="2463" ht="11.85" customHeight="1" x14ac:dyDescent="0.2"/>
    <row r="2464" ht="11.85" customHeight="1" x14ac:dyDescent="0.2"/>
    <row r="2465" spans="1:5" ht="11.85" customHeight="1" x14ac:dyDescent="0.2"/>
    <row r="2466" spans="1:5" ht="11.85" customHeight="1" x14ac:dyDescent="0.2"/>
    <row r="2467" spans="1:5" ht="11.85" customHeight="1" x14ac:dyDescent="0.2"/>
    <row r="2468" spans="1:5" ht="11.85" customHeight="1" x14ac:dyDescent="0.2"/>
    <row r="2469" spans="1:5" ht="11.85" customHeight="1" x14ac:dyDescent="0.2"/>
    <row r="2470" spans="1:5" ht="11.85" customHeight="1" x14ac:dyDescent="0.2"/>
    <row r="2471" spans="1:5" ht="11.85" customHeight="1" x14ac:dyDescent="0.2"/>
    <row r="2472" spans="1:5" ht="11.85" customHeight="1" x14ac:dyDescent="0.2"/>
    <row r="2473" spans="1:5" ht="11.85" customHeight="1" x14ac:dyDescent="0.2"/>
    <row r="2474" spans="1:5" ht="11.85" customHeight="1" x14ac:dyDescent="0.2"/>
    <row r="2475" spans="1:5" ht="11.85" customHeight="1" x14ac:dyDescent="0.2"/>
    <row r="2476" spans="1:5" ht="11.85" customHeight="1" x14ac:dyDescent="0.2"/>
    <row r="2477" spans="1:5" ht="11.85" customHeight="1" x14ac:dyDescent="0.2"/>
    <row r="2478" spans="1:5" ht="11.85" customHeight="1" x14ac:dyDescent="0.2"/>
    <row r="2479" spans="1:5" ht="11.85" customHeight="1" x14ac:dyDescent="0.2">
      <c r="A2479" s="1"/>
      <c r="B2479" s="1"/>
      <c r="E2479" s="2" t="str">
        <f>$E$1</f>
        <v>CITY OF BRADY</v>
      </c>
    </row>
    <row r="2480" spans="1:5" ht="11.85" customHeight="1" x14ac:dyDescent="0.2">
      <c r="E2480" s="2" t="str">
        <f>$E$2</f>
        <v>BUDGET  REPORT</v>
      </c>
    </row>
    <row r="2481" spans="1:19" ht="11.85" customHeight="1" x14ac:dyDescent="0.2">
      <c r="E2481" s="2" t="str">
        <f>$E$3</f>
        <v>FISCAL YEAR 2025 - 2026</v>
      </c>
    </row>
    <row r="2482" spans="1:19" ht="11.85" customHeight="1" x14ac:dyDescent="0.2">
      <c r="A2482" s="3" t="s">
        <v>1145</v>
      </c>
    </row>
    <row r="2483" spans="1:19" ht="11.85" customHeight="1" x14ac:dyDescent="0.2"/>
    <row r="2484" spans="1:19" ht="11.85" customHeight="1" x14ac:dyDescent="0.2">
      <c r="I2484" s="49" t="str">
        <f>$I$6</f>
        <v>(----- 2024-2025------)</v>
      </c>
      <c r="J2484" s="49"/>
      <c r="K2484" s="49"/>
      <c r="L2484" s="6"/>
      <c r="M2484" s="50" t="str">
        <f>$M$6</f>
        <v>2025-2026</v>
      </c>
      <c r="N2484" s="50"/>
      <c r="O2484" s="50"/>
      <c r="P2484" s="50"/>
      <c r="Q2484" s="50"/>
    </row>
    <row r="2485" spans="1:19" ht="11.85" customHeight="1" x14ac:dyDescent="0.2">
      <c r="C2485" s="5" t="str">
        <f>$C$7</f>
        <v>2021-2022</v>
      </c>
      <c r="D2485" s="5"/>
      <c r="E2485" s="5" t="str">
        <f>$E$7</f>
        <v>2022-2023</v>
      </c>
      <c r="F2485" s="5"/>
      <c r="G2485" s="5" t="str">
        <f>$G$7</f>
        <v>2023-2024</v>
      </c>
      <c r="H2485" s="5"/>
      <c r="I2485" s="5" t="s">
        <v>9</v>
      </c>
      <c r="J2485" s="5"/>
      <c r="K2485" s="5" t="str">
        <f>+$K$7</f>
        <v>PROJECTED</v>
      </c>
      <c r="L2485" s="6"/>
      <c r="M2485" s="5" t="str">
        <f>$M$7</f>
        <v>2025-2026</v>
      </c>
      <c r="N2485" s="6"/>
      <c r="O2485" s="5" t="str">
        <f>$O$7</f>
        <v>2025-2026</v>
      </c>
      <c r="P2485" s="6"/>
      <c r="Q2485" s="5" t="str">
        <f>$Q$7</f>
        <v>APPROVED</v>
      </c>
    </row>
    <row r="2486" spans="1:19" ht="11.85" customHeight="1" x14ac:dyDescent="0.2">
      <c r="A2486" s="7"/>
      <c r="C2486" s="8" t="s">
        <v>12</v>
      </c>
      <c r="D2486" s="5"/>
      <c r="E2486" s="8" t="s">
        <v>12</v>
      </c>
      <c r="F2486" s="5"/>
      <c r="G2486" s="8" t="s">
        <v>12</v>
      </c>
      <c r="H2486" s="5"/>
      <c r="I2486" s="8" t="s">
        <v>13</v>
      </c>
      <c r="J2486" s="5"/>
      <c r="K2486" s="8" t="s">
        <v>13</v>
      </c>
      <c r="L2486" s="6"/>
      <c r="M2486" s="8" t="str">
        <f>$M$8</f>
        <v>BASE</v>
      </c>
      <c r="N2486" s="6"/>
      <c r="O2486" s="8" t="str">
        <f>$O$8</f>
        <v>SUPPLEMENTAL</v>
      </c>
      <c r="P2486" s="6"/>
      <c r="Q2486" s="8" t="str">
        <f>$Q$8</f>
        <v>BUDGET</v>
      </c>
    </row>
    <row r="2487" spans="1:19" ht="11.85" customHeight="1" x14ac:dyDescent="0.2">
      <c r="S2487" s="41"/>
    </row>
    <row r="2488" spans="1:19" ht="11.85" customHeight="1" x14ac:dyDescent="0.2">
      <c r="A2488" s="3" t="s">
        <v>16</v>
      </c>
      <c r="J2488" s="23"/>
    </row>
    <row r="2489" spans="1:19" ht="11.85" customHeight="1" x14ac:dyDescent="0.2">
      <c r="A2489" s="3" t="s">
        <v>17</v>
      </c>
      <c r="C2489" s="2">
        <v>3547907.85</v>
      </c>
      <c r="E2489" s="2">
        <f>+C2950</f>
        <v>4533478.8499999996</v>
      </c>
      <c r="G2489" s="2">
        <f>+E2950</f>
        <v>4782931.7299999986</v>
      </c>
      <c r="I2489" s="2">
        <f>+G2950</f>
        <v>4642875.8199999984</v>
      </c>
      <c r="K2489" s="2">
        <f>+I2489</f>
        <v>4642875.8199999984</v>
      </c>
      <c r="L2489" s="9"/>
      <c r="M2489" s="2">
        <f>+K2950</f>
        <v>4332613.8199999984</v>
      </c>
      <c r="N2489" s="9"/>
      <c r="P2489" s="9"/>
      <c r="Q2489" s="2">
        <f>+M2489</f>
        <v>4332613.8199999984</v>
      </c>
    </row>
    <row r="2490" spans="1:19" ht="11.85" customHeight="1" x14ac:dyDescent="0.2">
      <c r="L2490" s="9"/>
      <c r="N2490" s="9"/>
      <c r="P2490" s="9"/>
    </row>
    <row r="2491" spans="1:19" ht="11.85" customHeight="1" x14ac:dyDescent="0.2">
      <c r="A2491" s="10" t="s">
        <v>18</v>
      </c>
      <c r="L2491" s="9"/>
      <c r="N2491" s="9"/>
      <c r="P2491" s="9"/>
    </row>
    <row r="2492" spans="1:19" ht="11.85" customHeight="1" x14ac:dyDescent="0.2">
      <c r="L2492" s="9"/>
      <c r="N2492" s="9"/>
      <c r="P2492" s="9"/>
    </row>
    <row r="2493" spans="1:19" ht="11.85" customHeight="1" x14ac:dyDescent="0.2">
      <c r="A2493" s="10" t="s">
        <v>1146</v>
      </c>
      <c r="L2493" s="9"/>
      <c r="N2493" s="9"/>
      <c r="P2493" s="9"/>
    </row>
    <row r="2494" spans="1:19" ht="11.85" customHeight="1" x14ac:dyDescent="0.2">
      <c r="A2494" s="3" t="s">
        <v>1147</v>
      </c>
      <c r="C2494" s="2">
        <v>2448380.92</v>
      </c>
      <c r="E2494" s="2">
        <v>2359221.5</v>
      </c>
      <c r="G2494" s="2">
        <v>2354735.2599999998</v>
      </c>
      <c r="I2494" s="2">
        <v>2300000</v>
      </c>
      <c r="K2494" s="2">
        <v>2300000</v>
      </c>
      <c r="L2494" s="9"/>
      <c r="M2494" s="2">
        <v>2330000</v>
      </c>
      <c r="N2494" s="9"/>
      <c r="O2494" s="2">
        <v>0</v>
      </c>
      <c r="P2494" s="9"/>
      <c r="Q2494" s="2">
        <f t="shared" ref="Q2494:Q2500" si="80">M2494+O2494</f>
        <v>2330000</v>
      </c>
    </row>
    <row r="2495" spans="1:19" ht="11.85" customHeight="1" x14ac:dyDescent="0.2">
      <c r="A2495" s="3" t="s">
        <v>1148</v>
      </c>
      <c r="C2495" s="2">
        <v>1612757.78</v>
      </c>
      <c r="E2495" s="2">
        <v>1542929.85</v>
      </c>
      <c r="G2495" s="2">
        <v>1539786.57</v>
      </c>
      <c r="I2495" s="2">
        <v>1500000</v>
      </c>
      <c r="K2495" s="2">
        <v>1500000</v>
      </c>
      <c r="L2495" s="9"/>
      <c r="M2495" s="2">
        <v>1520000</v>
      </c>
      <c r="N2495" s="9"/>
      <c r="O2495" s="2">
        <v>0</v>
      </c>
      <c r="P2495" s="9"/>
      <c r="Q2495" s="2">
        <f t="shared" si="80"/>
        <v>1520000</v>
      </c>
    </row>
    <row r="2496" spans="1:19" ht="11.85" customHeight="1" x14ac:dyDescent="0.2">
      <c r="A2496" s="3" t="s">
        <v>1149</v>
      </c>
      <c r="C2496" s="2">
        <v>0</v>
      </c>
      <c r="E2496" s="2">
        <v>0</v>
      </c>
      <c r="G2496" s="2">
        <v>0</v>
      </c>
      <c r="I2496" s="2">
        <v>0</v>
      </c>
      <c r="K2496" s="2">
        <v>0</v>
      </c>
      <c r="L2496" s="9"/>
      <c r="M2496" s="2">
        <v>0</v>
      </c>
      <c r="N2496" s="9"/>
      <c r="O2496" s="2">
        <v>0</v>
      </c>
      <c r="P2496" s="9"/>
      <c r="Q2496" s="2">
        <f t="shared" si="80"/>
        <v>0</v>
      </c>
    </row>
    <row r="2497" spans="1:20" ht="11.85" customHeight="1" x14ac:dyDescent="0.2">
      <c r="A2497" s="3" t="s">
        <v>1150</v>
      </c>
      <c r="C2497" s="2">
        <v>3678638.16</v>
      </c>
      <c r="E2497" s="2">
        <v>3703096.6</v>
      </c>
      <c r="G2497" s="2">
        <v>3835892.93</v>
      </c>
      <c r="I2497" s="2">
        <v>3800000</v>
      </c>
      <c r="K2497" s="2">
        <v>3800000</v>
      </c>
      <c r="L2497" s="9"/>
      <c r="M2497" s="2">
        <v>4000000</v>
      </c>
      <c r="N2497" s="9"/>
      <c r="O2497" s="2">
        <v>0</v>
      </c>
      <c r="P2497" s="9"/>
      <c r="Q2497" s="2">
        <f t="shared" si="80"/>
        <v>4000000</v>
      </c>
    </row>
    <row r="2498" spans="1:20" ht="11.85" customHeight="1" x14ac:dyDescent="0.2">
      <c r="A2498" s="3" t="s">
        <v>1151</v>
      </c>
      <c r="C2498" s="2">
        <v>229687.55</v>
      </c>
      <c r="E2498" s="2">
        <v>210093.29</v>
      </c>
      <c r="G2498" s="2">
        <v>213760.14</v>
      </c>
      <c r="I2498" s="2">
        <v>220000</v>
      </c>
      <c r="K2498" s="2">
        <v>220000</v>
      </c>
      <c r="L2498" s="9"/>
      <c r="M2498" s="2">
        <v>220000</v>
      </c>
      <c r="N2498" s="9"/>
      <c r="O2498" s="2">
        <v>0</v>
      </c>
      <c r="P2498" s="9"/>
      <c r="Q2498" s="2">
        <f t="shared" si="80"/>
        <v>220000</v>
      </c>
    </row>
    <row r="2499" spans="1:20" ht="11.85" customHeight="1" x14ac:dyDescent="0.2">
      <c r="A2499" s="3" t="s">
        <v>1152</v>
      </c>
      <c r="C2499" s="2">
        <v>17215.849999999999</v>
      </c>
      <c r="E2499" s="2">
        <v>18009.68</v>
      </c>
      <c r="G2499" s="2">
        <v>18487.91</v>
      </c>
      <c r="I2499" s="2">
        <v>17000</v>
      </c>
      <c r="K2499" s="2">
        <v>17000</v>
      </c>
      <c r="L2499" s="9"/>
      <c r="M2499" s="2">
        <v>17000</v>
      </c>
      <c r="N2499" s="9"/>
      <c r="O2499" s="2">
        <v>0</v>
      </c>
      <c r="P2499" s="9"/>
      <c r="Q2499" s="2">
        <f t="shared" si="80"/>
        <v>17000</v>
      </c>
    </row>
    <row r="2500" spans="1:20" ht="11.85" customHeight="1" x14ac:dyDescent="0.2">
      <c r="A2500" s="3" t="s">
        <v>1153</v>
      </c>
      <c r="C2500" s="12">
        <v>0</v>
      </c>
      <c r="E2500" s="12">
        <v>0</v>
      </c>
      <c r="G2500" s="12">
        <v>0</v>
      </c>
      <c r="I2500" s="12">
        <v>0</v>
      </c>
      <c r="K2500" s="12">
        <v>0</v>
      </c>
      <c r="L2500" s="9"/>
      <c r="M2500" s="12">
        <v>0</v>
      </c>
      <c r="N2500" s="9"/>
      <c r="O2500" s="12">
        <v>0</v>
      </c>
      <c r="P2500" s="9"/>
      <c r="Q2500" s="12">
        <f t="shared" si="80"/>
        <v>0</v>
      </c>
    </row>
    <row r="2501" spans="1:20" ht="11.85" customHeight="1" x14ac:dyDescent="0.2">
      <c r="A2501" s="3" t="s">
        <v>1154</v>
      </c>
      <c r="C2501" s="2">
        <f>SUM(C2494:C2500)</f>
        <v>7986680.2599999998</v>
      </c>
      <c r="E2501" s="2">
        <f>SUM(E2494:E2500)</f>
        <v>7833350.9199999999</v>
      </c>
      <c r="G2501" s="2">
        <f>SUM(G2494:G2500)</f>
        <v>7962662.8099999996</v>
      </c>
      <c r="I2501" s="2">
        <f>SUM(I2494:I2500)</f>
        <v>7837000</v>
      </c>
      <c r="K2501" s="2">
        <f>SUM(K2494:K2500)</f>
        <v>7837000</v>
      </c>
      <c r="L2501" s="9"/>
      <c r="M2501" s="2">
        <f>SUM(M2494:M2500)</f>
        <v>8087000</v>
      </c>
      <c r="N2501" s="9"/>
      <c r="O2501" s="2">
        <f>SUM(O2494:O2500)</f>
        <v>0</v>
      </c>
      <c r="P2501" s="9"/>
      <c r="Q2501" s="2">
        <f>SUM(Q2494:Q2500)</f>
        <v>8087000</v>
      </c>
      <c r="T2501" s="14"/>
    </row>
    <row r="2502" spans="1:20" ht="11.85" customHeight="1" x14ac:dyDescent="0.2">
      <c r="L2502" s="9"/>
      <c r="N2502" s="9"/>
      <c r="P2502" s="9"/>
    </row>
    <row r="2503" spans="1:20" ht="11.85" customHeight="1" x14ac:dyDescent="0.2">
      <c r="A2503" s="10" t="s">
        <v>1155</v>
      </c>
      <c r="L2503" s="9"/>
      <c r="N2503" s="9"/>
      <c r="P2503" s="9"/>
    </row>
    <row r="2504" spans="1:20" ht="11.85" hidden="1" customHeight="1" x14ac:dyDescent="0.2">
      <c r="A2504" s="3" t="s">
        <v>1156</v>
      </c>
      <c r="C2504" s="2">
        <v>0</v>
      </c>
      <c r="E2504" s="2">
        <v>0</v>
      </c>
      <c r="G2504" s="2">
        <v>0</v>
      </c>
      <c r="I2504" s="2">
        <v>0</v>
      </c>
      <c r="K2504" s="2">
        <v>0</v>
      </c>
      <c r="L2504" s="9"/>
      <c r="M2504" s="2">
        <v>0</v>
      </c>
      <c r="N2504" s="9"/>
      <c r="O2504" s="2">
        <v>0</v>
      </c>
      <c r="P2504" s="9"/>
      <c r="Q2504" s="2">
        <v>0</v>
      </c>
    </row>
    <row r="2505" spans="1:20" ht="11.85" customHeight="1" x14ac:dyDescent="0.2">
      <c r="A2505" s="3" t="s">
        <v>1157</v>
      </c>
      <c r="C2505" s="2">
        <v>0</v>
      </c>
      <c r="E2505" s="2">
        <v>0</v>
      </c>
      <c r="G2505" s="2">
        <v>0</v>
      </c>
      <c r="I2505" s="2">
        <v>0</v>
      </c>
      <c r="K2505" s="2">
        <v>0</v>
      </c>
      <c r="L2505" s="9"/>
      <c r="M2505" s="2">
        <v>0</v>
      </c>
      <c r="N2505" s="9"/>
      <c r="O2505" s="2">
        <v>0</v>
      </c>
      <c r="P2505" s="9"/>
      <c r="Q2505" s="2">
        <v>0</v>
      </c>
    </row>
    <row r="2506" spans="1:20" ht="11.85" customHeight="1" x14ac:dyDescent="0.2">
      <c r="A2506" s="3" t="s">
        <v>1158</v>
      </c>
      <c r="C2506" s="2">
        <v>3865.35</v>
      </c>
      <c r="E2506" s="2">
        <v>24863.34</v>
      </c>
      <c r="G2506" s="2">
        <v>1389.2</v>
      </c>
      <c r="I2506" s="2">
        <v>3000</v>
      </c>
      <c r="K2506" s="2">
        <v>3000</v>
      </c>
      <c r="L2506" s="9"/>
      <c r="M2506" s="2">
        <v>2000</v>
      </c>
      <c r="N2506" s="9"/>
      <c r="O2506" s="2">
        <v>0</v>
      </c>
      <c r="P2506" s="9"/>
      <c r="Q2506" s="2">
        <f t="shared" ref="Q2506:Q2512" si="81">M2506+O2506</f>
        <v>2000</v>
      </c>
    </row>
    <row r="2507" spans="1:20" ht="11.85" customHeight="1" x14ac:dyDescent="0.2">
      <c r="A2507" s="3" t="s">
        <v>1159</v>
      </c>
      <c r="C2507" s="2">
        <v>40410</v>
      </c>
      <c r="E2507" s="2">
        <v>38410</v>
      </c>
      <c r="G2507" s="2">
        <v>38410</v>
      </c>
      <c r="I2507" s="2">
        <v>38000</v>
      </c>
      <c r="K2507" s="2">
        <v>38000</v>
      </c>
      <c r="L2507" s="9"/>
      <c r="M2507" s="2">
        <v>38000</v>
      </c>
      <c r="N2507" s="9"/>
      <c r="O2507" s="2">
        <v>0</v>
      </c>
      <c r="P2507" s="9"/>
      <c r="Q2507" s="2">
        <f t="shared" si="81"/>
        <v>38000</v>
      </c>
    </row>
    <row r="2508" spans="1:20" ht="11.85" customHeight="1" x14ac:dyDescent="0.2">
      <c r="A2508" s="3" t="s">
        <v>1160</v>
      </c>
      <c r="C2508" s="2">
        <v>3086.07</v>
      </c>
      <c r="E2508" s="2">
        <v>1850.34</v>
      </c>
      <c r="G2508" s="2">
        <v>53350</v>
      </c>
      <c r="I2508" s="2">
        <v>0</v>
      </c>
      <c r="K2508" s="2">
        <v>0</v>
      </c>
      <c r="L2508" s="9"/>
      <c r="M2508" s="2">
        <v>0</v>
      </c>
      <c r="N2508" s="9"/>
      <c r="O2508" s="2">
        <v>0</v>
      </c>
      <c r="P2508" s="9"/>
      <c r="Q2508" s="2">
        <f t="shared" si="81"/>
        <v>0</v>
      </c>
    </row>
    <row r="2509" spans="1:20" ht="11.85" hidden="1" customHeight="1" x14ac:dyDescent="0.2">
      <c r="A2509" s="3" t="s">
        <v>1161</v>
      </c>
      <c r="C2509" s="2">
        <v>0</v>
      </c>
      <c r="E2509" s="2">
        <v>0</v>
      </c>
      <c r="G2509" s="2">
        <v>0</v>
      </c>
      <c r="I2509" s="2">
        <v>0</v>
      </c>
      <c r="K2509" s="2">
        <v>0</v>
      </c>
      <c r="L2509" s="9"/>
      <c r="M2509" s="2">
        <v>0</v>
      </c>
      <c r="N2509" s="9"/>
      <c r="O2509" s="2">
        <v>0</v>
      </c>
      <c r="P2509" s="9"/>
      <c r="Q2509" s="2">
        <f t="shared" si="81"/>
        <v>0</v>
      </c>
    </row>
    <row r="2510" spans="1:20" ht="11.85" customHeight="1" x14ac:dyDescent="0.2">
      <c r="A2510" s="3" t="s">
        <v>1162</v>
      </c>
      <c r="C2510" s="2">
        <v>0</v>
      </c>
      <c r="E2510" s="2">
        <v>126.76</v>
      </c>
      <c r="G2510" s="2">
        <v>0</v>
      </c>
      <c r="I2510" s="2">
        <v>0</v>
      </c>
      <c r="K2510" s="2">
        <v>0</v>
      </c>
      <c r="L2510" s="9"/>
      <c r="M2510" s="2">
        <v>0</v>
      </c>
      <c r="N2510" s="9"/>
      <c r="O2510" s="2">
        <v>0</v>
      </c>
      <c r="P2510" s="9"/>
      <c r="Q2510" s="2">
        <f t="shared" si="81"/>
        <v>0</v>
      </c>
    </row>
    <row r="2511" spans="1:20" ht="11.85" customHeight="1" x14ac:dyDescent="0.2">
      <c r="A2511" s="3" t="s">
        <v>1163</v>
      </c>
      <c r="C2511" s="2">
        <v>39763.019999999997</v>
      </c>
      <c r="E2511" s="2">
        <v>238651.56</v>
      </c>
      <c r="G2511" s="2">
        <v>274178.17</v>
      </c>
      <c r="I2511" s="2">
        <v>166500</v>
      </c>
      <c r="K2511" s="2">
        <v>166500</v>
      </c>
      <c r="L2511" s="9"/>
      <c r="M2511" s="2">
        <v>152000</v>
      </c>
      <c r="N2511" s="9"/>
      <c r="O2511" s="2">
        <v>0</v>
      </c>
      <c r="P2511" s="9"/>
      <c r="Q2511" s="2">
        <f t="shared" si="81"/>
        <v>152000</v>
      </c>
    </row>
    <row r="2512" spans="1:20" ht="11.85" customHeight="1" x14ac:dyDescent="0.2">
      <c r="A2512" s="3" t="s">
        <v>1164</v>
      </c>
      <c r="C2512" s="12">
        <v>0</v>
      </c>
      <c r="E2512" s="12">
        <v>0</v>
      </c>
      <c r="G2512" s="12">
        <v>0</v>
      </c>
      <c r="I2512" s="12">
        <v>0</v>
      </c>
      <c r="K2512" s="12">
        <v>336350</v>
      </c>
      <c r="L2512" s="9"/>
      <c r="M2512" s="12">
        <v>20000</v>
      </c>
      <c r="N2512" s="9"/>
      <c r="O2512" s="12">
        <v>0</v>
      </c>
      <c r="P2512" s="9"/>
      <c r="Q2512" s="12">
        <f t="shared" si="81"/>
        <v>20000</v>
      </c>
    </row>
    <row r="2513" spans="1:21" ht="11.85" customHeight="1" x14ac:dyDescent="0.2">
      <c r="A2513" s="3" t="s">
        <v>1165</v>
      </c>
      <c r="C2513" s="2">
        <f>SUM(C2504:C2512)</f>
        <v>87124.44</v>
      </c>
      <c r="E2513" s="2">
        <f>SUM(E2504:E2512)</f>
        <v>303902</v>
      </c>
      <c r="G2513" s="2">
        <f>SUM(G2504:G2512)</f>
        <v>367327.37</v>
      </c>
      <c r="I2513" s="2">
        <f>SUM(I2504:I2512)</f>
        <v>207500</v>
      </c>
      <c r="K2513" s="2">
        <f>SUM(K2504:K2512)</f>
        <v>543850</v>
      </c>
      <c r="L2513" s="9"/>
      <c r="M2513" s="2">
        <f>SUM(M2504:M2512)</f>
        <v>212000</v>
      </c>
      <c r="N2513" s="9"/>
      <c r="O2513" s="2">
        <f>SUM(O2504:O2512)</f>
        <v>0</v>
      </c>
      <c r="P2513" s="9"/>
      <c r="Q2513" s="2">
        <f>SUM(Q2504:Q2512)</f>
        <v>212000</v>
      </c>
      <c r="R2513" s="54"/>
      <c r="U2513" s="9"/>
    </row>
    <row r="2514" spans="1:21" ht="11.85" customHeight="1" x14ac:dyDescent="0.2">
      <c r="L2514" s="9"/>
      <c r="N2514" s="9"/>
      <c r="P2514" s="9"/>
    </row>
    <row r="2515" spans="1:21" ht="11.85" hidden="1" customHeight="1" x14ac:dyDescent="0.2">
      <c r="A2515" s="10" t="s">
        <v>1166</v>
      </c>
      <c r="L2515" s="9"/>
      <c r="N2515" s="9"/>
      <c r="P2515" s="9"/>
    </row>
    <row r="2516" spans="1:21" ht="11.85" hidden="1" customHeight="1" x14ac:dyDescent="0.2">
      <c r="A2516" s="3" t="s">
        <v>1167</v>
      </c>
      <c r="C2516" s="2">
        <v>0</v>
      </c>
      <c r="E2516" s="2">
        <v>0</v>
      </c>
      <c r="G2516" s="2">
        <v>0</v>
      </c>
      <c r="I2516" s="2">
        <v>0</v>
      </c>
      <c r="K2516" s="2">
        <v>0</v>
      </c>
      <c r="L2516" s="9"/>
      <c r="M2516" s="2">
        <v>0</v>
      </c>
      <c r="N2516" s="9"/>
      <c r="O2516" s="2">
        <v>0</v>
      </c>
      <c r="P2516" s="9"/>
      <c r="Q2516" s="2">
        <f>M2516+O2516</f>
        <v>0</v>
      </c>
    </row>
    <row r="2517" spans="1:21" ht="11.85" hidden="1" customHeight="1" x14ac:dyDescent="0.2">
      <c r="A2517" s="3" t="s">
        <v>1168</v>
      </c>
      <c r="C2517" s="2">
        <v>0</v>
      </c>
      <c r="E2517" s="2">
        <v>0</v>
      </c>
      <c r="G2517" s="2">
        <v>0</v>
      </c>
      <c r="I2517" s="2">
        <v>0</v>
      </c>
      <c r="K2517" s="2">
        <v>0</v>
      </c>
      <c r="L2517" s="9"/>
      <c r="M2517" s="2">
        <v>0</v>
      </c>
      <c r="N2517" s="9"/>
      <c r="O2517" s="2">
        <v>0</v>
      </c>
      <c r="P2517" s="9"/>
      <c r="Q2517" s="2">
        <f>M2517+O2517</f>
        <v>0</v>
      </c>
    </row>
    <row r="2518" spans="1:21" ht="11.85" hidden="1" customHeight="1" x14ac:dyDescent="0.2">
      <c r="A2518" s="3" t="s">
        <v>1169</v>
      </c>
      <c r="C2518" s="2">
        <v>0</v>
      </c>
      <c r="E2518" s="2">
        <v>0</v>
      </c>
      <c r="G2518" s="2">
        <v>0</v>
      </c>
      <c r="I2518" s="2">
        <v>0</v>
      </c>
      <c r="K2518" s="2">
        <v>0</v>
      </c>
      <c r="L2518" s="9"/>
      <c r="M2518" s="2">
        <v>0</v>
      </c>
      <c r="N2518" s="9"/>
      <c r="O2518" s="2">
        <v>0</v>
      </c>
      <c r="P2518" s="9"/>
      <c r="Q2518" s="2">
        <f>M2518+O2518</f>
        <v>0</v>
      </c>
    </row>
    <row r="2519" spans="1:21" ht="11.85" hidden="1" customHeight="1" x14ac:dyDescent="0.2">
      <c r="A2519" s="3" t="s">
        <v>1170</v>
      </c>
      <c r="C2519" s="12">
        <v>0</v>
      </c>
      <c r="E2519" s="12">
        <v>0</v>
      </c>
      <c r="G2519" s="12">
        <v>0</v>
      </c>
      <c r="I2519" s="12">
        <v>0</v>
      </c>
      <c r="K2519" s="12">
        <v>0</v>
      </c>
      <c r="L2519" s="9"/>
      <c r="M2519" s="12">
        <v>0</v>
      </c>
      <c r="N2519" s="9"/>
      <c r="O2519" s="12">
        <v>0</v>
      </c>
      <c r="P2519" s="9"/>
      <c r="Q2519" s="12">
        <f>M2519+O2519</f>
        <v>0</v>
      </c>
    </row>
    <row r="2520" spans="1:21" ht="11.85" hidden="1" customHeight="1" x14ac:dyDescent="0.2">
      <c r="A2520" s="3" t="s">
        <v>1171</v>
      </c>
      <c r="C2520" s="2">
        <f>SUM(C2516:C2519)</f>
        <v>0</v>
      </c>
      <c r="E2520" s="2">
        <f>SUM(E2516:E2519)</f>
        <v>0</v>
      </c>
      <c r="G2520" s="2">
        <f>SUM(G2516:G2519)</f>
        <v>0</v>
      </c>
      <c r="I2520" s="2">
        <f>SUM(I2516:I2519)</f>
        <v>0</v>
      </c>
      <c r="K2520" s="2">
        <f>SUM(K2516:K2519)</f>
        <v>0</v>
      </c>
      <c r="L2520" s="9"/>
      <c r="M2520" s="2">
        <f>SUM(M2516:M2519)</f>
        <v>0</v>
      </c>
      <c r="N2520" s="9"/>
      <c r="O2520" s="2">
        <f>SUM(O2516:O2519)</f>
        <v>0</v>
      </c>
      <c r="P2520" s="9"/>
      <c r="Q2520" s="2">
        <f>SUM(Q2516:Q2519)</f>
        <v>0</v>
      </c>
      <c r="R2520" s="54"/>
    </row>
    <row r="2521" spans="1:21" ht="11.85" hidden="1" customHeight="1" x14ac:dyDescent="0.2">
      <c r="L2521" s="9"/>
      <c r="N2521" s="9"/>
      <c r="P2521" s="9"/>
    </row>
    <row r="2522" spans="1:21" ht="11.85" hidden="1" customHeight="1" x14ac:dyDescent="0.2">
      <c r="A2522" s="10" t="s">
        <v>1172</v>
      </c>
      <c r="L2522" s="9"/>
      <c r="N2522" s="9"/>
      <c r="P2522" s="9"/>
    </row>
    <row r="2523" spans="1:21" ht="11.85" hidden="1" customHeight="1" x14ac:dyDescent="0.2">
      <c r="A2523" s="3" t="s">
        <v>1173</v>
      </c>
      <c r="C2523" s="2">
        <v>0</v>
      </c>
      <c r="E2523" s="2">
        <v>0</v>
      </c>
      <c r="G2523" s="2">
        <v>0</v>
      </c>
      <c r="I2523" s="2">
        <v>0</v>
      </c>
      <c r="K2523" s="2">
        <v>0</v>
      </c>
      <c r="L2523" s="9"/>
      <c r="M2523" s="2">
        <v>0</v>
      </c>
      <c r="N2523" s="9"/>
      <c r="O2523" s="2">
        <v>0</v>
      </c>
      <c r="P2523" s="9"/>
      <c r="Q2523" s="2">
        <f>M2523+O2523</f>
        <v>0</v>
      </c>
    </row>
    <row r="2524" spans="1:21" ht="11.85" hidden="1" customHeight="1" x14ac:dyDescent="0.2">
      <c r="A2524" s="3" t="s">
        <v>1174</v>
      </c>
      <c r="C2524" s="2">
        <v>0</v>
      </c>
      <c r="E2524" s="2">
        <v>0</v>
      </c>
      <c r="G2524" s="2">
        <v>0</v>
      </c>
      <c r="I2524" s="2">
        <v>0</v>
      </c>
      <c r="K2524" s="2">
        <v>0</v>
      </c>
      <c r="L2524" s="9"/>
      <c r="M2524" s="2">
        <v>0</v>
      </c>
      <c r="N2524" s="9"/>
      <c r="O2524" s="2">
        <v>0</v>
      </c>
      <c r="P2524" s="9"/>
      <c r="Q2524" s="2">
        <f>M2524+O2524</f>
        <v>0</v>
      </c>
    </row>
    <row r="2525" spans="1:21" ht="11.85" hidden="1" customHeight="1" x14ac:dyDescent="0.2">
      <c r="A2525" s="3" t="s">
        <v>1175</v>
      </c>
      <c r="C2525" s="2">
        <v>0</v>
      </c>
      <c r="E2525" s="2">
        <v>0</v>
      </c>
      <c r="G2525" s="2">
        <v>0</v>
      </c>
      <c r="I2525" s="2">
        <v>0</v>
      </c>
      <c r="K2525" s="2">
        <v>0</v>
      </c>
      <c r="L2525" s="9"/>
      <c r="M2525" s="2">
        <v>0</v>
      </c>
      <c r="N2525" s="9"/>
      <c r="O2525" s="2">
        <v>0</v>
      </c>
      <c r="P2525" s="9"/>
      <c r="Q2525" s="2">
        <f>M2525+O2525</f>
        <v>0</v>
      </c>
    </row>
    <row r="2526" spans="1:21" ht="11.85" hidden="1" customHeight="1" x14ac:dyDescent="0.2">
      <c r="A2526" s="3" t="s">
        <v>1176</v>
      </c>
      <c r="C2526" s="12">
        <v>0</v>
      </c>
      <c r="E2526" s="12">
        <v>0</v>
      </c>
      <c r="G2526" s="12">
        <v>0</v>
      </c>
      <c r="I2526" s="12">
        <v>0</v>
      </c>
      <c r="K2526" s="12">
        <v>0</v>
      </c>
      <c r="L2526" s="9"/>
      <c r="M2526" s="12">
        <v>0</v>
      </c>
      <c r="N2526" s="9"/>
      <c r="O2526" s="12">
        <v>0</v>
      </c>
      <c r="P2526" s="9"/>
      <c r="Q2526" s="12">
        <f>M2526+O2526</f>
        <v>0</v>
      </c>
    </row>
    <row r="2527" spans="1:21" ht="11.25" hidden="1" customHeight="1" x14ac:dyDescent="0.2">
      <c r="A2527" s="3" t="s">
        <v>1177</v>
      </c>
      <c r="C2527" s="2">
        <f>SUM(C2523:C2526)</f>
        <v>0</v>
      </c>
      <c r="E2527" s="2">
        <f>SUM(E2523:E2526)</f>
        <v>0</v>
      </c>
      <c r="G2527" s="2">
        <f>SUM(G2523:G2526)</f>
        <v>0</v>
      </c>
      <c r="I2527" s="2">
        <f>SUM(I2523:I2526)</f>
        <v>0</v>
      </c>
      <c r="K2527" s="2">
        <f>SUM(K2523:K2526)</f>
        <v>0</v>
      </c>
      <c r="L2527" s="9"/>
      <c r="M2527" s="2">
        <f>SUM(M2523:M2526)</f>
        <v>0</v>
      </c>
      <c r="N2527" s="9"/>
      <c r="O2527" s="2">
        <f>SUM(O2523:O2526)</f>
        <v>0</v>
      </c>
      <c r="P2527" s="9"/>
      <c r="Q2527" s="2">
        <f>SUM(Q2523:Q2526)</f>
        <v>0</v>
      </c>
    </row>
    <row r="2528" spans="1:21" ht="11.25" hidden="1" customHeight="1" x14ac:dyDescent="0.2">
      <c r="L2528" s="9"/>
      <c r="N2528" s="9"/>
      <c r="P2528" s="9"/>
    </row>
    <row r="2529" spans="1:17" ht="11.85" hidden="1" customHeight="1" x14ac:dyDescent="0.2">
      <c r="A2529" s="10" t="s">
        <v>1178</v>
      </c>
      <c r="L2529" s="9"/>
      <c r="N2529" s="9"/>
      <c r="P2529" s="9"/>
    </row>
    <row r="2530" spans="1:17" ht="11.85" hidden="1" customHeight="1" x14ac:dyDescent="0.2">
      <c r="A2530" s="3" t="s">
        <v>1179</v>
      </c>
      <c r="C2530" s="2">
        <v>0</v>
      </c>
      <c r="E2530" s="2">
        <v>0</v>
      </c>
      <c r="G2530" s="2">
        <v>0</v>
      </c>
      <c r="I2530" s="2">
        <v>0</v>
      </c>
      <c r="K2530" s="2">
        <v>0</v>
      </c>
      <c r="L2530" s="9"/>
      <c r="M2530" s="2">
        <v>0</v>
      </c>
      <c r="N2530" s="9"/>
      <c r="O2530" s="2">
        <v>0</v>
      </c>
      <c r="P2530" s="9"/>
      <c r="Q2530" s="2">
        <f>M2530+O2530</f>
        <v>0</v>
      </c>
    </row>
    <row r="2531" spans="1:17" ht="11.85" hidden="1" customHeight="1" x14ac:dyDescent="0.2">
      <c r="A2531" s="3" t="s">
        <v>1180</v>
      </c>
      <c r="C2531" s="12">
        <v>0</v>
      </c>
      <c r="E2531" s="12">
        <v>0</v>
      </c>
      <c r="G2531" s="12">
        <v>0</v>
      </c>
      <c r="I2531" s="12">
        <v>0</v>
      </c>
      <c r="K2531" s="12">
        <v>0</v>
      </c>
      <c r="L2531" s="9"/>
      <c r="M2531" s="12">
        <v>0</v>
      </c>
      <c r="N2531" s="9"/>
      <c r="O2531" s="12">
        <v>0</v>
      </c>
      <c r="P2531" s="9"/>
      <c r="Q2531" s="12">
        <f>M2531+O2531</f>
        <v>0</v>
      </c>
    </row>
    <row r="2532" spans="1:17" ht="11.85" hidden="1" customHeight="1" x14ac:dyDescent="0.2">
      <c r="A2532" s="3" t="s">
        <v>1181</v>
      </c>
      <c r="C2532" s="2">
        <f>SUM(C2530:C2531)</f>
        <v>0</v>
      </c>
      <c r="E2532" s="2">
        <f>SUM(E2530:E2531)</f>
        <v>0</v>
      </c>
      <c r="G2532" s="2">
        <f>SUM(G2530:G2531)</f>
        <v>0</v>
      </c>
      <c r="I2532" s="2">
        <f>SUM(I2530:I2531)</f>
        <v>0</v>
      </c>
      <c r="K2532" s="2">
        <f>SUM(K2530:K2531)</f>
        <v>0</v>
      </c>
      <c r="L2532" s="9"/>
      <c r="M2532" s="2">
        <f>SUM(M2530:M2531)</f>
        <v>0</v>
      </c>
      <c r="N2532" s="9"/>
      <c r="O2532" s="2">
        <f>SUM(O2530:O2531)</f>
        <v>0</v>
      </c>
      <c r="P2532" s="9"/>
      <c r="Q2532" s="2">
        <f>SUM(Q2530:Q2531)</f>
        <v>0</v>
      </c>
    </row>
    <row r="2533" spans="1:17" ht="11.85" hidden="1" customHeight="1" x14ac:dyDescent="0.2"/>
    <row r="2534" spans="1:17" ht="11.85" customHeight="1" x14ac:dyDescent="0.2">
      <c r="A2534" s="10" t="s">
        <v>250</v>
      </c>
    </row>
    <row r="2535" spans="1:17" ht="11.85" customHeight="1" x14ac:dyDescent="0.2">
      <c r="A2535" s="3" t="s">
        <v>1182</v>
      </c>
      <c r="C2535" s="12">
        <v>0</v>
      </c>
      <c r="E2535" s="12">
        <v>407470.96</v>
      </c>
      <c r="G2535" s="12">
        <v>0</v>
      </c>
      <c r="I2535" s="12">
        <v>225000</v>
      </c>
      <c r="K2535" s="12">
        <v>225000</v>
      </c>
      <c r="L2535" s="9"/>
      <c r="M2535" s="12">
        <v>0</v>
      </c>
      <c r="N2535" s="9"/>
      <c r="O2535" s="12">
        <v>0</v>
      </c>
      <c r="P2535" s="9"/>
      <c r="Q2535" s="12">
        <f>M2535+O2535</f>
        <v>0</v>
      </c>
    </row>
    <row r="2536" spans="1:17" ht="11.85" hidden="1" customHeight="1" x14ac:dyDescent="0.2">
      <c r="A2536" s="3" t="s">
        <v>1183</v>
      </c>
      <c r="C2536" s="2">
        <v>0</v>
      </c>
      <c r="E2536" s="2">
        <v>0</v>
      </c>
      <c r="G2536" s="2">
        <v>0</v>
      </c>
      <c r="I2536" s="2">
        <v>0</v>
      </c>
      <c r="K2536" s="2">
        <v>0</v>
      </c>
      <c r="L2536" s="9"/>
      <c r="M2536" s="2">
        <v>0</v>
      </c>
      <c r="N2536" s="9"/>
      <c r="O2536" s="2">
        <v>0</v>
      </c>
      <c r="P2536" s="9"/>
      <c r="Q2536" s="2">
        <f>M2536+O2536</f>
        <v>0</v>
      </c>
    </row>
    <row r="2537" spans="1:17" ht="11.85" hidden="1" customHeight="1" x14ac:dyDescent="0.2">
      <c r="A2537" s="3" t="s">
        <v>1184</v>
      </c>
      <c r="C2537" s="2">
        <v>0</v>
      </c>
      <c r="E2537" s="2">
        <v>0</v>
      </c>
      <c r="G2537" s="2">
        <v>0</v>
      </c>
      <c r="I2537" s="2">
        <v>0</v>
      </c>
      <c r="K2537" s="2">
        <v>0</v>
      </c>
      <c r="L2537" s="9"/>
      <c r="M2537" s="2">
        <v>0</v>
      </c>
      <c r="N2537" s="9"/>
      <c r="O2537" s="2">
        <v>0</v>
      </c>
      <c r="P2537" s="9"/>
      <c r="Q2537" s="2">
        <f>M2537+O2537</f>
        <v>0</v>
      </c>
    </row>
    <row r="2538" spans="1:17" ht="6" hidden="1" customHeight="1" x14ac:dyDescent="0.2">
      <c r="L2538" s="9"/>
      <c r="N2538" s="9"/>
      <c r="P2538" s="9"/>
    </row>
    <row r="2539" spans="1:17" ht="11.85" hidden="1" customHeight="1" x14ac:dyDescent="0.2">
      <c r="A2539" s="3" t="s">
        <v>1185</v>
      </c>
      <c r="C2539" s="2">
        <v>0</v>
      </c>
      <c r="E2539" s="2">
        <v>0</v>
      </c>
      <c r="G2539" s="2">
        <v>0</v>
      </c>
      <c r="I2539" s="2">
        <v>0</v>
      </c>
      <c r="K2539" s="2">
        <v>0</v>
      </c>
      <c r="L2539" s="9"/>
      <c r="M2539" s="2">
        <v>0</v>
      </c>
      <c r="N2539" s="9"/>
      <c r="O2539" s="2">
        <v>0</v>
      </c>
      <c r="P2539" s="9"/>
      <c r="Q2539" s="2">
        <f>M2539+O2539</f>
        <v>0</v>
      </c>
    </row>
    <row r="2540" spans="1:17" ht="11.85" hidden="1" customHeight="1" x14ac:dyDescent="0.2">
      <c r="A2540" s="3" t="s">
        <v>1186</v>
      </c>
      <c r="C2540" s="2">
        <v>0</v>
      </c>
      <c r="E2540" s="2">
        <v>0</v>
      </c>
      <c r="G2540" s="2">
        <v>0</v>
      </c>
      <c r="I2540" s="2">
        <v>0</v>
      </c>
      <c r="K2540" s="2">
        <v>0</v>
      </c>
      <c r="L2540" s="9"/>
      <c r="M2540" s="2">
        <v>0</v>
      </c>
      <c r="N2540" s="9"/>
      <c r="O2540" s="2">
        <v>0</v>
      </c>
      <c r="P2540" s="9"/>
      <c r="Q2540" s="2">
        <f>M2540+O2540</f>
        <v>0</v>
      </c>
    </row>
    <row r="2541" spans="1:17" ht="6" hidden="1" customHeight="1" x14ac:dyDescent="0.2">
      <c r="L2541" s="9"/>
      <c r="N2541" s="9"/>
      <c r="P2541" s="9"/>
    </row>
    <row r="2542" spans="1:17" ht="11.85" hidden="1" customHeight="1" x14ac:dyDescent="0.2">
      <c r="A2542" s="3" t="s">
        <v>1187</v>
      </c>
      <c r="C2542" s="12">
        <v>0</v>
      </c>
      <c r="E2542" s="12">
        <v>0</v>
      </c>
      <c r="G2542" s="12">
        <v>0</v>
      </c>
      <c r="I2542" s="12">
        <v>0</v>
      </c>
      <c r="K2542" s="12">
        <v>0</v>
      </c>
      <c r="L2542" s="9"/>
      <c r="M2542" s="12">
        <v>0</v>
      </c>
      <c r="N2542" s="9"/>
      <c r="O2542" s="12">
        <v>0</v>
      </c>
      <c r="P2542" s="9"/>
      <c r="Q2542" s="12">
        <f>M2542+O2542</f>
        <v>0</v>
      </c>
    </row>
    <row r="2543" spans="1:17" ht="11.85" customHeight="1" x14ac:dyDescent="0.2">
      <c r="A2543" s="3" t="s">
        <v>264</v>
      </c>
      <c r="C2543" s="2">
        <f>SUM(C2535:C2542)</f>
        <v>0</v>
      </c>
      <c r="E2543" s="2">
        <f>SUM(E2535:E2542)</f>
        <v>407470.96</v>
      </c>
      <c r="G2543" s="2">
        <f>SUM(G2535:G2542)</f>
        <v>0</v>
      </c>
      <c r="I2543" s="2">
        <f>SUM(I2535:I2542)</f>
        <v>225000</v>
      </c>
      <c r="K2543" s="2">
        <f>SUM(K2535:K2542)</f>
        <v>225000</v>
      </c>
      <c r="L2543" s="9"/>
      <c r="M2543" s="2">
        <f>SUM(M2535:M2542)</f>
        <v>0</v>
      </c>
      <c r="N2543" s="9"/>
      <c r="O2543" s="2">
        <f>SUM(O2535:O2542)</f>
        <v>0</v>
      </c>
      <c r="P2543" s="9"/>
      <c r="Q2543" s="2">
        <f>SUM(Q2535:Q2540)</f>
        <v>0</v>
      </c>
    </row>
    <row r="2544" spans="1:17" ht="11.85" customHeight="1" x14ac:dyDescent="0.2">
      <c r="L2544" s="9"/>
      <c r="N2544" s="9"/>
      <c r="P2544" s="9"/>
    </row>
    <row r="2545" spans="1:21" ht="11.85" customHeight="1" thickBot="1" x14ac:dyDescent="0.25">
      <c r="A2545" s="3" t="s">
        <v>276</v>
      </c>
      <c r="C2545" s="26">
        <f>+C2543+C2532+C2527+C2520+C2513+C2501</f>
        <v>8073804.7000000002</v>
      </c>
      <c r="E2545" s="26">
        <f>+E2543+E2532+E2527+E2520+E2513+E2501</f>
        <v>8544723.879999999</v>
      </c>
      <c r="G2545" s="26">
        <f>+G2543+G2532+G2527+G2520+G2513+G2501</f>
        <v>8329990.1799999997</v>
      </c>
      <c r="I2545" s="26">
        <f>+I2543+I2532+I2527+I2520+I2513+I2501</f>
        <v>8269500</v>
      </c>
      <c r="K2545" s="26">
        <f>+K2543+K2532+K2527+K2520+K2513+K2501</f>
        <v>8605850</v>
      </c>
      <c r="L2545" s="9"/>
      <c r="M2545" s="34">
        <f>+M2543+M2532+M2527+M2520+M2513+M2501</f>
        <v>8299000</v>
      </c>
      <c r="N2545" s="9"/>
      <c r="O2545" s="34">
        <f>+O2543+O2532+O2527+O2520+O2513+O2501</f>
        <v>0</v>
      </c>
      <c r="P2545" s="9"/>
      <c r="Q2545" s="34">
        <f>+Q2543+Q2532+Q2527+Q2520+Q2513+Q2501</f>
        <v>8299000</v>
      </c>
      <c r="R2545" s="54"/>
      <c r="S2545" s="18"/>
      <c r="U2545" s="2"/>
    </row>
    <row r="2546" spans="1:21" ht="11.85" customHeight="1" thickTop="1" x14ac:dyDescent="0.2">
      <c r="L2546" s="9"/>
      <c r="N2546" s="9"/>
      <c r="P2546" s="9"/>
    </row>
    <row r="2547" spans="1:21" ht="11.85" customHeight="1" x14ac:dyDescent="0.2">
      <c r="A2547" s="3" t="s">
        <v>277</v>
      </c>
      <c r="C2547" s="2">
        <f>C2489+C2545</f>
        <v>11621712.550000001</v>
      </c>
      <c r="E2547" s="2">
        <f>E2489+E2545</f>
        <v>13078202.729999999</v>
      </c>
      <c r="G2547" s="2">
        <f>G2489+G2545</f>
        <v>13112921.909999998</v>
      </c>
      <c r="I2547" s="2">
        <f>I2489+I2545</f>
        <v>12912375.819999998</v>
      </c>
      <c r="K2547" s="2">
        <f>K2489+K2545</f>
        <v>13248725.819999998</v>
      </c>
      <c r="L2547" s="9"/>
      <c r="M2547" s="2">
        <f>M2489+M2545</f>
        <v>12631613.819999998</v>
      </c>
      <c r="N2547" s="9"/>
      <c r="O2547" s="2">
        <f>O2489+O2545</f>
        <v>0</v>
      </c>
      <c r="P2547" s="9"/>
      <c r="Q2547" s="2">
        <f>Q2489+Q2545</f>
        <v>12631613.819999998</v>
      </c>
      <c r="U2547" s="9"/>
    </row>
    <row r="2548" spans="1:21" ht="11.85" customHeight="1" x14ac:dyDescent="0.2">
      <c r="A2548" s="1"/>
      <c r="B2548" s="1"/>
      <c r="E2548" s="2" t="str">
        <f>$E$1</f>
        <v>CITY OF BRADY</v>
      </c>
    </row>
    <row r="2549" spans="1:21" ht="11.85" customHeight="1" x14ac:dyDescent="0.2">
      <c r="E2549" s="2" t="str">
        <f>$E$2</f>
        <v>BUDGET  REPORT</v>
      </c>
    </row>
    <row r="2550" spans="1:21" ht="11.85" customHeight="1" x14ac:dyDescent="0.2">
      <c r="E2550" s="2" t="str">
        <f>$E$3</f>
        <v>FISCAL YEAR 2025 - 2026</v>
      </c>
    </row>
    <row r="2551" spans="1:21" ht="11.85" customHeight="1" x14ac:dyDescent="0.2">
      <c r="A2551" s="3" t="s">
        <v>1145</v>
      </c>
    </row>
    <row r="2552" spans="1:21" ht="11.85" customHeight="1" x14ac:dyDescent="0.2">
      <c r="A2552" s="3" t="s">
        <v>1188</v>
      </c>
    </row>
    <row r="2553" spans="1:21" ht="11.85" customHeight="1" x14ac:dyDescent="0.2">
      <c r="A2553" s="30" t="s">
        <v>681</v>
      </c>
      <c r="I2553" s="49" t="str">
        <f>$I$6</f>
        <v>(----- 2024-2025------)</v>
      </c>
      <c r="J2553" s="49"/>
      <c r="K2553" s="49"/>
      <c r="L2553" s="6"/>
      <c r="M2553" s="50" t="str">
        <f>$M$6</f>
        <v>2025-2026</v>
      </c>
      <c r="N2553" s="50"/>
      <c r="O2553" s="50"/>
      <c r="P2553" s="50"/>
      <c r="Q2553" s="50"/>
    </row>
    <row r="2554" spans="1:21" ht="11.85" customHeight="1" x14ac:dyDescent="0.2">
      <c r="C2554" s="5" t="str">
        <f>$C$7</f>
        <v>2021-2022</v>
      </c>
      <c r="D2554" s="5"/>
      <c r="E2554" s="5" t="str">
        <f>$E$7</f>
        <v>2022-2023</v>
      </c>
      <c r="F2554" s="5"/>
      <c r="G2554" s="5" t="str">
        <f>$G$7</f>
        <v>2023-2024</v>
      </c>
      <c r="H2554" s="5"/>
      <c r="I2554" s="5" t="s">
        <v>9</v>
      </c>
      <c r="J2554" s="5"/>
      <c r="K2554" s="5" t="str">
        <f>+$K$7</f>
        <v>PROJECTED</v>
      </c>
      <c r="L2554" s="6"/>
      <c r="M2554" s="5" t="str">
        <f>$M$7</f>
        <v>2025-2026</v>
      </c>
      <c r="N2554" s="6"/>
      <c r="O2554" s="5" t="str">
        <f>$O$7</f>
        <v>2025-2026</v>
      </c>
      <c r="P2554" s="6"/>
      <c r="Q2554" s="5" t="str">
        <f>$Q$7</f>
        <v>APPROVED</v>
      </c>
    </row>
    <row r="2555" spans="1:21" ht="11.85" customHeight="1" x14ac:dyDescent="0.2">
      <c r="A2555" s="7" t="s">
        <v>279</v>
      </c>
      <c r="C2555" s="8" t="s">
        <v>12</v>
      </c>
      <c r="D2555" s="5"/>
      <c r="E2555" s="8" t="s">
        <v>12</v>
      </c>
      <c r="F2555" s="5"/>
      <c r="G2555" s="8" t="s">
        <v>12</v>
      </c>
      <c r="H2555" s="5"/>
      <c r="I2555" s="8" t="s">
        <v>13</v>
      </c>
      <c r="J2555" s="5"/>
      <c r="K2555" s="8" t="s">
        <v>13</v>
      </c>
      <c r="L2555" s="6"/>
      <c r="M2555" s="8" t="str">
        <f>$M$8</f>
        <v>BASE</v>
      </c>
      <c r="N2555" s="6"/>
      <c r="O2555" s="8" t="str">
        <f>$O$8</f>
        <v>SUPPLEMENTAL</v>
      </c>
      <c r="P2555" s="6"/>
      <c r="Q2555" s="8" t="str">
        <f>$Q$8</f>
        <v>BUDGET</v>
      </c>
    </row>
    <row r="2556" spans="1:21" ht="11.85" customHeight="1" x14ac:dyDescent="0.2"/>
    <row r="2557" spans="1:21" ht="11.85" customHeight="1" x14ac:dyDescent="0.2">
      <c r="A2557" s="10" t="s">
        <v>292</v>
      </c>
    </row>
    <row r="2558" spans="1:21" ht="11.85" customHeight="1" x14ac:dyDescent="0.2">
      <c r="A2558" s="3" t="s">
        <v>1189</v>
      </c>
      <c r="C2558" s="2">
        <v>0</v>
      </c>
      <c r="E2558" s="2">
        <v>0</v>
      </c>
      <c r="G2558" s="2">
        <v>0</v>
      </c>
      <c r="I2558" s="2">
        <v>0</v>
      </c>
      <c r="K2558" s="2">
        <v>0</v>
      </c>
      <c r="L2558" s="9"/>
      <c r="M2558" s="2">
        <v>0</v>
      </c>
      <c r="N2558" s="9"/>
      <c r="O2558" s="2">
        <v>0</v>
      </c>
      <c r="P2558" s="9"/>
      <c r="Q2558" s="2">
        <f>M2558+O2558</f>
        <v>0</v>
      </c>
      <c r="T2558" s="11"/>
    </row>
    <row r="2559" spans="1:21" ht="11.85" customHeight="1" x14ac:dyDescent="0.2">
      <c r="A2559" s="3" t="s">
        <v>1190</v>
      </c>
      <c r="C2559" s="2">
        <v>2399.63</v>
      </c>
      <c r="E2559" s="2">
        <v>0</v>
      </c>
      <c r="G2559" s="2">
        <v>0</v>
      </c>
      <c r="I2559" s="2">
        <v>0</v>
      </c>
      <c r="K2559" s="2">
        <v>0</v>
      </c>
      <c r="L2559" s="9"/>
      <c r="M2559" s="2">
        <v>0</v>
      </c>
      <c r="N2559" s="9"/>
      <c r="O2559" s="2">
        <v>0</v>
      </c>
      <c r="P2559" s="9"/>
      <c r="Q2559" s="2">
        <f>M2559+O2559</f>
        <v>0</v>
      </c>
      <c r="T2559" s="11"/>
    </row>
    <row r="2560" spans="1:21" ht="11.85" customHeight="1" x14ac:dyDescent="0.2">
      <c r="A2560" s="3" t="s">
        <v>1191</v>
      </c>
      <c r="C2560" s="12">
        <v>0</v>
      </c>
      <c r="E2560" s="12">
        <v>0</v>
      </c>
      <c r="G2560" s="12">
        <v>0</v>
      </c>
      <c r="I2560" s="12">
        <v>0</v>
      </c>
      <c r="K2560" s="12">
        <v>0</v>
      </c>
      <c r="L2560" s="9"/>
      <c r="M2560" s="12">
        <v>0</v>
      </c>
      <c r="N2560" s="9"/>
      <c r="O2560" s="12">
        <v>0</v>
      </c>
      <c r="P2560" s="9"/>
      <c r="Q2560" s="12">
        <f>M2560+O2560</f>
        <v>0</v>
      </c>
      <c r="T2560" s="11"/>
    </row>
    <row r="2561" spans="1:20" ht="11.85" customHeight="1" x14ac:dyDescent="0.2">
      <c r="A2561" s="3" t="s">
        <v>310</v>
      </c>
      <c r="C2561" s="2">
        <f>SUM(C2558:C2560)</f>
        <v>2399.63</v>
      </c>
      <c r="E2561" s="2">
        <f>SUM(E2558:E2560)</f>
        <v>0</v>
      </c>
      <c r="G2561" s="2">
        <f>SUM(G2558:G2560)</f>
        <v>0</v>
      </c>
      <c r="I2561" s="2">
        <f>SUM(I2558:I2560)</f>
        <v>0</v>
      </c>
      <c r="K2561" s="2">
        <f>SUM(K2558:K2560)</f>
        <v>0</v>
      </c>
      <c r="L2561" s="9"/>
      <c r="M2561" s="2">
        <f>SUM(M2558:M2560)</f>
        <v>0</v>
      </c>
      <c r="N2561" s="9"/>
      <c r="O2561" s="2">
        <f>SUM(O2558:O2560)</f>
        <v>0</v>
      </c>
      <c r="P2561" s="9"/>
      <c r="Q2561" s="2">
        <f>SUM(Q2558:Q2560)</f>
        <v>0</v>
      </c>
    </row>
    <row r="2562" spans="1:20" ht="11.85" customHeight="1" x14ac:dyDescent="0.2">
      <c r="L2562" s="9"/>
      <c r="N2562" s="9"/>
      <c r="P2562" s="9"/>
    </row>
    <row r="2563" spans="1:20" ht="11.85" customHeight="1" x14ac:dyDescent="0.2">
      <c r="A2563" s="10" t="s">
        <v>311</v>
      </c>
      <c r="L2563" s="9"/>
      <c r="N2563" s="9"/>
      <c r="P2563" s="9"/>
    </row>
    <row r="2564" spans="1:20" ht="11.85" customHeight="1" x14ac:dyDescent="0.2">
      <c r="A2564" s="3" t="s">
        <v>1192</v>
      </c>
      <c r="C2564" s="12">
        <v>0</v>
      </c>
      <c r="E2564" s="12">
        <v>0</v>
      </c>
      <c r="G2564" s="12">
        <v>0</v>
      </c>
      <c r="I2564" s="12">
        <v>0</v>
      </c>
      <c r="K2564" s="12">
        <v>0</v>
      </c>
      <c r="L2564" s="9"/>
      <c r="M2564" s="12">
        <v>0</v>
      </c>
      <c r="N2564" s="9"/>
      <c r="O2564" s="12">
        <v>0</v>
      </c>
      <c r="P2564" s="9"/>
      <c r="Q2564" s="12">
        <f>M2564+O2564</f>
        <v>0</v>
      </c>
      <c r="T2564" s="11"/>
    </row>
    <row r="2565" spans="1:20" ht="11.85" customHeight="1" x14ac:dyDescent="0.2">
      <c r="A2565" s="3" t="s">
        <v>334</v>
      </c>
      <c r="C2565" s="2">
        <f>SUM(C2564:C2564)</f>
        <v>0</v>
      </c>
      <c r="E2565" s="2">
        <f>SUM(E2564:E2564)</f>
        <v>0</v>
      </c>
      <c r="G2565" s="2">
        <f>SUM(G2564:G2564)</f>
        <v>0</v>
      </c>
      <c r="I2565" s="2">
        <f>SUM(I2564:I2564)</f>
        <v>0</v>
      </c>
      <c r="K2565" s="2">
        <f>SUM(K2564:K2564)</f>
        <v>0</v>
      </c>
      <c r="L2565" s="9"/>
      <c r="M2565" s="2">
        <f>SUM(M2564:M2564)</f>
        <v>0</v>
      </c>
      <c r="N2565" s="9"/>
      <c r="O2565" s="2">
        <f>SUM(O2564:O2564)</f>
        <v>0</v>
      </c>
      <c r="P2565" s="9"/>
      <c r="Q2565" s="2">
        <f>SUM(Q2564:Q2564)</f>
        <v>0</v>
      </c>
    </row>
    <row r="2566" spans="1:20" ht="11.85" customHeight="1" x14ac:dyDescent="0.2">
      <c r="L2566" s="9"/>
      <c r="N2566" s="9"/>
      <c r="P2566" s="9"/>
    </row>
    <row r="2567" spans="1:20" ht="11.85" customHeight="1" x14ac:dyDescent="0.2">
      <c r="A2567" s="3" t="s">
        <v>1193</v>
      </c>
      <c r="C2567" s="2">
        <f>C2561+C2565</f>
        <v>2399.63</v>
      </c>
      <c r="E2567" s="2">
        <f>E2561+E2565</f>
        <v>0</v>
      </c>
      <c r="G2567" s="2">
        <f>G2561+G2565</f>
        <v>0</v>
      </c>
      <c r="I2567" s="2">
        <f>I2561+I2565</f>
        <v>0</v>
      </c>
      <c r="K2567" s="2">
        <f>K2561+K2565</f>
        <v>0</v>
      </c>
      <c r="L2567" s="9"/>
      <c r="M2567" s="2">
        <f>M2561+M2565</f>
        <v>0</v>
      </c>
      <c r="N2567" s="9"/>
      <c r="O2567" s="2">
        <f>O2561+O2565</f>
        <v>0</v>
      </c>
      <c r="P2567" s="9"/>
      <c r="Q2567" s="2">
        <f>Q2561+Q2565</f>
        <v>0</v>
      </c>
      <c r="T2567" s="11"/>
    </row>
    <row r="2568" spans="1:20" ht="11.85" customHeight="1" x14ac:dyDescent="0.2"/>
    <row r="2569" spans="1:20" ht="11.85" customHeight="1" x14ac:dyDescent="0.2"/>
    <row r="2570" spans="1:20" ht="11.85" customHeight="1" x14ac:dyDescent="0.2"/>
    <row r="2571" spans="1:20" ht="11.85" customHeight="1" x14ac:dyDescent="0.2"/>
    <row r="2572" spans="1:20" ht="11.85" customHeight="1" x14ac:dyDescent="0.2"/>
    <row r="2573" spans="1:20" ht="11.85" customHeight="1" x14ac:dyDescent="0.2"/>
    <row r="2574" spans="1:20" ht="11.85" customHeight="1" x14ac:dyDescent="0.2"/>
    <row r="2575" spans="1:20" ht="11.85" customHeight="1" x14ac:dyDescent="0.2"/>
    <row r="2576" spans="1:20" ht="11.85" customHeight="1" x14ac:dyDescent="0.2"/>
    <row r="2577" ht="11.85" customHeight="1" x14ac:dyDescent="0.2"/>
    <row r="2578" ht="11.85" customHeight="1" x14ac:dyDescent="0.2"/>
    <row r="2579" ht="11.85" customHeight="1" x14ac:dyDescent="0.2"/>
    <row r="2580" ht="11.85" customHeight="1" x14ac:dyDescent="0.2"/>
    <row r="2581" ht="11.85" customHeight="1" x14ac:dyDescent="0.2"/>
    <row r="2582" ht="11.85" customHeight="1" x14ac:dyDescent="0.2"/>
    <row r="2583" ht="11.85" customHeight="1" x14ac:dyDescent="0.2"/>
    <row r="2584" ht="11.85" customHeight="1" x14ac:dyDescent="0.2"/>
    <row r="2585" ht="11.85" customHeight="1" x14ac:dyDescent="0.2"/>
    <row r="2586" ht="11.85" customHeight="1" x14ac:dyDescent="0.2"/>
    <row r="2587" ht="11.85" customHeight="1" x14ac:dyDescent="0.2"/>
    <row r="2588" ht="11.85" customHeight="1" x14ac:dyDescent="0.2"/>
    <row r="2589" ht="11.85" customHeight="1" x14ac:dyDescent="0.2"/>
    <row r="2590" ht="11.85" customHeight="1" x14ac:dyDescent="0.2"/>
    <row r="2591" ht="11.85" customHeight="1" x14ac:dyDescent="0.2"/>
    <row r="2592" ht="11.85" customHeight="1" x14ac:dyDescent="0.2"/>
    <row r="2593" ht="11.85" customHeight="1" x14ac:dyDescent="0.2"/>
    <row r="2594" ht="11.85" customHeight="1" x14ac:dyDescent="0.2"/>
    <row r="2595" ht="11.85" customHeight="1" x14ac:dyDescent="0.2"/>
    <row r="2596" ht="11.85" customHeight="1" x14ac:dyDescent="0.2"/>
    <row r="2597" ht="11.85" customHeight="1" x14ac:dyDescent="0.2"/>
    <row r="2598" ht="11.85" customHeight="1" x14ac:dyDescent="0.2"/>
    <row r="2599" ht="11.85" customHeight="1" x14ac:dyDescent="0.2"/>
    <row r="2600" ht="11.85" customHeight="1" x14ac:dyDescent="0.2"/>
    <row r="2601" ht="11.85" customHeight="1" x14ac:dyDescent="0.2"/>
    <row r="2602" ht="11.85" customHeight="1" x14ac:dyDescent="0.2"/>
    <row r="2603" ht="11.85" customHeight="1" x14ac:dyDescent="0.2"/>
    <row r="2604" ht="11.85" customHeight="1" x14ac:dyDescent="0.2"/>
    <row r="2605" ht="11.85" customHeight="1" x14ac:dyDescent="0.2"/>
    <row r="2606" ht="11.85" customHeight="1" x14ac:dyDescent="0.2"/>
    <row r="2607" ht="11.85" customHeight="1" x14ac:dyDescent="0.2"/>
    <row r="2608" ht="11.85" customHeight="1" x14ac:dyDescent="0.2"/>
    <row r="2609" spans="1:20" ht="11.85" customHeight="1" x14ac:dyDescent="0.2"/>
    <row r="2610" spans="1:20" ht="11.85" customHeight="1" x14ac:dyDescent="0.2"/>
    <row r="2611" spans="1:20" ht="11.85" customHeight="1" x14ac:dyDescent="0.2">
      <c r="A2611" s="1"/>
      <c r="B2611" s="1"/>
      <c r="E2611" s="2" t="str">
        <f>$E$1</f>
        <v>CITY OF BRADY</v>
      </c>
    </row>
    <row r="2612" spans="1:20" ht="11.85" customHeight="1" x14ac:dyDescent="0.2">
      <c r="E2612" s="2" t="str">
        <f>$E$2</f>
        <v>BUDGET  REPORT</v>
      </c>
    </row>
    <row r="2613" spans="1:20" ht="11.85" customHeight="1" x14ac:dyDescent="0.2">
      <c r="E2613" s="2" t="str">
        <f>$E$3</f>
        <v>FISCAL YEAR 2025 - 2026</v>
      </c>
    </row>
    <row r="2614" spans="1:20" ht="11.85" customHeight="1" x14ac:dyDescent="0.2">
      <c r="A2614" s="3" t="s">
        <v>1145</v>
      </c>
    </row>
    <row r="2615" spans="1:20" ht="11.85" customHeight="1" x14ac:dyDescent="0.2">
      <c r="A2615" s="3" t="s">
        <v>1194</v>
      </c>
    </row>
    <row r="2616" spans="1:20" ht="11.85" customHeight="1" x14ac:dyDescent="0.2">
      <c r="I2616" s="49" t="str">
        <f>$I$6</f>
        <v>(----- 2024-2025------)</v>
      </c>
      <c r="J2616" s="49"/>
      <c r="K2616" s="49"/>
      <c r="L2616" s="6"/>
      <c r="M2616" s="50" t="str">
        <f>$M$6</f>
        <v>2025-2026</v>
      </c>
      <c r="N2616" s="50"/>
      <c r="O2616" s="50"/>
      <c r="P2616" s="50"/>
      <c r="Q2616" s="50"/>
    </row>
    <row r="2617" spans="1:20" ht="11.85" customHeight="1" x14ac:dyDescent="0.2">
      <c r="C2617" s="5" t="str">
        <f>$C$7</f>
        <v>2021-2022</v>
      </c>
      <c r="D2617" s="5"/>
      <c r="E2617" s="5" t="str">
        <f>$E$7</f>
        <v>2022-2023</v>
      </c>
      <c r="F2617" s="5"/>
      <c r="G2617" s="5" t="str">
        <f>$G$7</f>
        <v>2023-2024</v>
      </c>
      <c r="H2617" s="5"/>
      <c r="I2617" s="5" t="s">
        <v>9</v>
      </c>
      <c r="J2617" s="5"/>
      <c r="K2617" s="5" t="str">
        <f>+$K$7</f>
        <v>PROJECTED</v>
      </c>
      <c r="L2617" s="6"/>
      <c r="M2617" s="5" t="str">
        <f>$M$7</f>
        <v>2025-2026</v>
      </c>
      <c r="N2617" s="6"/>
      <c r="O2617" s="5" t="str">
        <f>$O$7</f>
        <v>2025-2026</v>
      </c>
      <c r="P2617" s="6"/>
      <c r="Q2617" s="5" t="str">
        <f>$Q$7</f>
        <v>APPROVED</v>
      </c>
    </row>
    <row r="2618" spans="1:20" ht="11.85" customHeight="1" x14ac:dyDescent="0.2">
      <c r="A2618" s="7" t="s">
        <v>279</v>
      </c>
      <c r="C2618" s="8" t="s">
        <v>12</v>
      </c>
      <c r="D2618" s="5"/>
      <c r="E2618" s="8" t="s">
        <v>12</v>
      </c>
      <c r="F2618" s="5"/>
      <c r="G2618" s="8" t="s">
        <v>12</v>
      </c>
      <c r="H2618" s="5"/>
      <c r="I2618" s="8" t="s">
        <v>13</v>
      </c>
      <c r="J2618" s="5"/>
      <c r="K2618" s="8" t="s">
        <v>13</v>
      </c>
      <c r="L2618" s="6"/>
      <c r="M2618" s="8" t="str">
        <f>$M$8</f>
        <v>BASE</v>
      </c>
      <c r="N2618" s="6"/>
      <c r="O2618" s="8" t="str">
        <f>$O$8</f>
        <v>SUPPLEMENTAL</v>
      </c>
      <c r="P2618" s="6"/>
      <c r="Q2618" s="8" t="str">
        <f>$Q$8</f>
        <v>BUDGET</v>
      </c>
    </row>
    <row r="2619" spans="1:20" ht="11.85" customHeight="1" x14ac:dyDescent="0.2"/>
    <row r="2620" spans="1:20" ht="11.85" customHeight="1" x14ac:dyDescent="0.2">
      <c r="A2620" s="10" t="s">
        <v>280</v>
      </c>
    </row>
    <row r="2621" spans="1:20" ht="11.85" customHeight="1" x14ac:dyDescent="0.2">
      <c r="A2621" s="3" t="s">
        <v>1195</v>
      </c>
      <c r="C2621" s="2">
        <v>198479.87</v>
      </c>
      <c r="E2621" s="2">
        <v>237661.34</v>
      </c>
      <c r="G2621" s="2">
        <v>296353.84999999998</v>
      </c>
      <c r="I2621" s="2">
        <v>332146</v>
      </c>
      <c r="K2621" s="2">
        <v>332146</v>
      </c>
      <c r="L2621" s="9"/>
      <c r="M2621" s="2">
        <v>327931</v>
      </c>
      <c r="N2621" s="9"/>
      <c r="O2621" s="2">
        <v>0</v>
      </c>
      <c r="P2621" s="9"/>
      <c r="Q2621" s="2">
        <f t="shared" ref="Q2621:Q2630" si="82">M2621+O2621</f>
        <v>327931</v>
      </c>
      <c r="R2621" s="52"/>
      <c r="T2621" s="11"/>
    </row>
    <row r="2622" spans="1:20" ht="11.85" customHeight="1" x14ac:dyDescent="0.2">
      <c r="A2622" s="3" t="s">
        <v>1196</v>
      </c>
      <c r="C2622" s="2">
        <v>7068.42</v>
      </c>
      <c r="E2622" s="2">
        <v>4765.33</v>
      </c>
      <c r="G2622" s="2">
        <v>9518.66</v>
      </c>
      <c r="I2622" s="2">
        <v>10000</v>
      </c>
      <c r="K2622" s="2">
        <v>10000</v>
      </c>
      <c r="L2622" s="9"/>
      <c r="M2622" s="2">
        <v>10000</v>
      </c>
      <c r="N2622" s="9"/>
      <c r="O2622" s="2">
        <v>0</v>
      </c>
      <c r="P2622" s="9"/>
      <c r="Q2622" s="2">
        <f t="shared" si="82"/>
        <v>10000</v>
      </c>
      <c r="T2622" s="11"/>
    </row>
    <row r="2623" spans="1:20" ht="11.85" customHeight="1" x14ac:dyDescent="0.2">
      <c r="A2623" s="3" t="s">
        <v>1197</v>
      </c>
      <c r="C2623" s="2">
        <v>0</v>
      </c>
      <c r="E2623" s="2">
        <v>0</v>
      </c>
      <c r="G2623" s="2">
        <v>0</v>
      </c>
      <c r="I2623" s="2">
        <v>0</v>
      </c>
      <c r="K2623" s="2">
        <v>0</v>
      </c>
      <c r="L2623" s="9"/>
      <c r="M2623" s="2">
        <v>3900</v>
      </c>
      <c r="N2623" s="9"/>
      <c r="O2623" s="2">
        <v>0</v>
      </c>
      <c r="P2623" s="9"/>
      <c r="Q2623" s="2">
        <f t="shared" si="82"/>
        <v>3900</v>
      </c>
      <c r="T2623" s="11"/>
    </row>
    <row r="2624" spans="1:20" ht="11.85" customHeight="1" x14ac:dyDescent="0.2">
      <c r="A2624" s="3" t="s">
        <v>1198</v>
      </c>
      <c r="C2624" s="2">
        <v>3640</v>
      </c>
      <c r="E2624" s="2">
        <v>10840</v>
      </c>
      <c r="G2624" s="2">
        <v>10890</v>
      </c>
      <c r="I2624" s="2">
        <v>10950</v>
      </c>
      <c r="K2624" s="2">
        <v>10950</v>
      </c>
      <c r="L2624" s="9"/>
      <c r="M2624" s="2">
        <v>10950</v>
      </c>
      <c r="N2624" s="9"/>
      <c r="O2624" s="2">
        <v>0</v>
      </c>
      <c r="P2624" s="9"/>
      <c r="Q2624" s="2">
        <f t="shared" si="82"/>
        <v>10950</v>
      </c>
      <c r="T2624" s="11"/>
    </row>
    <row r="2625" spans="1:21" ht="11.85" customHeight="1" x14ac:dyDescent="0.2">
      <c r="A2625" s="3" t="s">
        <v>1199</v>
      </c>
      <c r="C2625" s="2">
        <v>300</v>
      </c>
      <c r="E2625" s="2">
        <v>300</v>
      </c>
      <c r="G2625" s="2">
        <v>300</v>
      </c>
      <c r="I2625" s="2">
        <v>300</v>
      </c>
      <c r="K2625" s="2">
        <v>300</v>
      </c>
      <c r="L2625" s="9"/>
      <c r="M2625" s="2">
        <v>300</v>
      </c>
      <c r="N2625" s="9"/>
      <c r="O2625" s="2">
        <v>0</v>
      </c>
      <c r="P2625" s="9"/>
      <c r="Q2625" s="2">
        <f t="shared" si="82"/>
        <v>300</v>
      </c>
      <c r="T2625" s="11"/>
    </row>
    <row r="2626" spans="1:21" ht="11.85" customHeight="1" x14ac:dyDescent="0.2">
      <c r="A2626" s="3" t="s">
        <v>1200</v>
      </c>
      <c r="C2626" s="2">
        <v>28785.279999999999</v>
      </c>
      <c r="E2626" s="2">
        <v>38728.18</v>
      </c>
      <c r="G2626" s="2">
        <v>41813.279999999999</v>
      </c>
      <c r="I2626" s="2">
        <v>50707</v>
      </c>
      <c r="K2626" s="2">
        <v>50707</v>
      </c>
      <c r="L2626" s="9"/>
      <c r="M2626" s="2">
        <v>55200</v>
      </c>
      <c r="N2626" s="9"/>
      <c r="O2626" s="2">
        <v>0</v>
      </c>
      <c r="P2626" s="9"/>
      <c r="Q2626" s="2">
        <f t="shared" si="82"/>
        <v>55200</v>
      </c>
      <c r="T2626" s="11"/>
    </row>
    <row r="2627" spans="1:21" ht="11.85" customHeight="1" x14ac:dyDescent="0.2">
      <c r="A2627" s="3" t="s">
        <v>1201</v>
      </c>
      <c r="C2627" s="2">
        <v>20173.02</v>
      </c>
      <c r="E2627" s="2">
        <v>24678.74</v>
      </c>
      <c r="G2627" s="2">
        <v>31643.31</v>
      </c>
      <c r="I2627" s="2">
        <v>33231</v>
      </c>
      <c r="K2627" s="2">
        <v>33231</v>
      </c>
      <c r="L2627" s="9"/>
      <c r="M2627" s="2">
        <v>31968</v>
      </c>
      <c r="N2627" s="9"/>
      <c r="O2627" s="2">
        <v>0</v>
      </c>
      <c r="P2627" s="9"/>
      <c r="Q2627" s="2">
        <f t="shared" si="82"/>
        <v>31968</v>
      </c>
      <c r="T2627" s="11"/>
    </row>
    <row r="2628" spans="1:21" ht="11.85" customHeight="1" x14ac:dyDescent="0.2">
      <c r="A2628" s="3" t="s">
        <v>1202</v>
      </c>
      <c r="C2628" s="2">
        <v>3467.06</v>
      </c>
      <c r="E2628" s="2">
        <v>5933.73</v>
      </c>
      <c r="G2628" s="2">
        <v>7195.72</v>
      </c>
      <c r="I2628" s="2">
        <v>5612</v>
      </c>
      <c r="K2628" s="2">
        <v>5612</v>
      </c>
      <c r="L2628" s="9"/>
      <c r="M2628" s="2">
        <v>5227</v>
      </c>
      <c r="N2628" s="9"/>
      <c r="O2628" s="2">
        <v>0</v>
      </c>
      <c r="P2628" s="9"/>
      <c r="Q2628" s="2">
        <f t="shared" si="82"/>
        <v>5227</v>
      </c>
      <c r="T2628" s="11"/>
    </row>
    <row r="2629" spans="1:21" ht="11.85" customHeight="1" x14ac:dyDescent="0.2">
      <c r="A2629" s="3" t="s">
        <v>1203</v>
      </c>
      <c r="C2629" s="2">
        <v>38.26</v>
      </c>
      <c r="E2629" s="2">
        <v>45</v>
      </c>
      <c r="G2629" s="2">
        <v>585</v>
      </c>
      <c r="I2629" s="2">
        <v>450</v>
      </c>
      <c r="K2629" s="2">
        <v>450</v>
      </c>
      <c r="L2629" s="9"/>
      <c r="M2629" s="2">
        <v>360</v>
      </c>
      <c r="N2629" s="9"/>
      <c r="O2629" s="2">
        <v>0</v>
      </c>
      <c r="P2629" s="9"/>
      <c r="Q2629" s="2">
        <f t="shared" si="82"/>
        <v>360</v>
      </c>
      <c r="T2629" s="11"/>
    </row>
    <row r="2630" spans="1:21" ht="11.85" customHeight="1" x14ac:dyDescent="0.2">
      <c r="A2630" s="3" t="s">
        <v>1204</v>
      </c>
      <c r="C2630" s="12">
        <v>16406.54</v>
      </c>
      <c r="E2630" s="12">
        <v>19264.89</v>
      </c>
      <c r="G2630" s="12">
        <v>24207.5</v>
      </c>
      <c r="I2630" s="12">
        <v>26687</v>
      </c>
      <c r="K2630" s="12">
        <v>26687</v>
      </c>
      <c r="L2630" s="9"/>
      <c r="M2630" s="12">
        <v>26359</v>
      </c>
      <c r="N2630" s="9"/>
      <c r="O2630" s="12">
        <v>0</v>
      </c>
      <c r="P2630" s="9"/>
      <c r="Q2630" s="12">
        <f t="shared" si="82"/>
        <v>26359</v>
      </c>
      <c r="T2630" s="11"/>
    </row>
    <row r="2631" spans="1:21" ht="11.85" customHeight="1" x14ac:dyDescent="0.2">
      <c r="A2631" s="3" t="s">
        <v>291</v>
      </c>
      <c r="C2631" s="2">
        <f>SUM(C2621:C2630)</f>
        <v>278358.45</v>
      </c>
      <c r="E2631" s="2">
        <f>SUM(E2621:E2630)</f>
        <v>342217.20999999996</v>
      </c>
      <c r="G2631" s="2">
        <f>SUM(G2621:G2630)</f>
        <v>422507.31999999989</v>
      </c>
      <c r="I2631" s="2">
        <f>SUM(I2621:I2630)</f>
        <v>470083</v>
      </c>
      <c r="K2631" s="2">
        <f>SUM(K2621:K2630)</f>
        <v>470083</v>
      </c>
      <c r="L2631" s="9"/>
      <c r="M2631" s="2">
        <f>SUM(M2621:M2630)</f>
        <v>472195</v>
      </c>
      <c r="N2631" s="9"/>
      <c r="O2631" s="2">
        <f>SUM(O2621:O2630)</f>
        <v>0</v>
      </c>
      <c r="P2631" s="9"/>
      <c r="Q2631" s="2">
        <f>SUM(Q2621:Q2630)</f>
        <v>472195</v>
      </c>
      <c r="R2631" s="54"/>
      <c r="U2631" s="9"/>
    </row>
    <row r="2632" spans="1:21" ht="11.85" customHeight="1" x14ac:dyDescent="0.2">
      <c r="L2632" s="9"/>
      <c r="N2632" s="9"/>
      <c r="P2632" s="9"/>
    </row>
    <row r="2633" spans="1:21" ht="11.85" customHeight="1" x14ac:dyDescent="0.2">
      <c r="A2633" s="10" t="s">
        <v>292</v>
      </c>
      <c r="L2633" s="9"/>
      <c r="N2633" s="9"/>
      <c r="P2633" s="9"/>
    </row>
    <row r="2634" spans="1:21" ht="11.85" customHeight="1" x14ac:dyDescent="0.2">
      <c r="A2634" s="3" t="s">
        <v>1205</v>
      </c>
      <c r="C2634" s="2">
        <v>1763</v>
      </c>
      <c r="E2634" s="2">
        <v>300</v>
      </c>
      <c r="G2634" s="2">
        <v>300</v>
      </c>
      <c r="I2634" s="2">
        <v>2100</v>
      </c>
      <c r="K2634" s="2">
        <v>2100</v>
      </c>
      <c r="L2634" s="9"/>
      <c r="M2634" s="2">
        <v>300</v>
      </c>
      <c r="N2634" s="9"/>
      <c r="O2634" s="2">
        <v>0</v>
      </c>
      <c r="P2634" s="9"/>
      <c r="Q2634" s="2">
        <f t="shared" ref="Q2634:Q2649" si="83">M2634+O2634</f>
        <v>300</v>
      </c>
      <c r="T2634" s="11"/>
    </row>
    <row r="2635" spans="1:21" ht="11.85" customHeight="1" x14ac:dyDescent="0.2">
      <c r="A2635" s="3" t="s">
        <v>1206</v>
      </c>
      <c r="C2635" s="2">
        <v>488.44</v>
      </c>
      <c r="E2635" s="2">
        <v>884.5</v>
      </c>
      <c r="G2635" s="2">
        <v>498.71</v>
      </c>
      <c r="I2635" s="2">
        <v>1000</v>
      </c>
      <c r="K2635" s="2">
        <v>1000</v>
      </c>
      <c r="L2635" s="9"/>
      <c r="M2635" s="2">
        <v>1000</v>
      </c>
      <c r="N2635" s="9"/>
      <c r="O2635" s="2">
        <v>0</v>
      </c>
      <c r="P2635" s="9"/>
      <c r="Q2635" s="2">
        <f t="shared" si="83"/>
        <v>1000</v>
      </c>
      <c r="T2635" s="11"/>
    </row>
    <row r="2636" spans="1:21" ht="11.85" customHeight="1" x14ac:dyDescent="0.2">
      <c r="A2636" s="3" t="s">
        <v>1207</v>
      </c>
      <c r="C2636" s="2">
        <v>12945.8</v>
      </c>
      <c r="E2636" s="2">
        <v>51424.07</v>
      </c>
      <c r="G2636" s="2">
        <v>93892.04</v>
      </c>
      <c r="I2636" s="2">
        <v>175000</v>
      </c>
      <c r="K2636" s="2">
        <v>135000</v>
      </c>
      <c r="L2636" s="9"/>
      <c r="M2636" s="2">
        <v>80000</v>
      </c>
      <c r="N2636" s="9"/>
      <c r="O2636" s="2">
        <v>0</v>
      </c>
      <c r="P2636" s="9"/>
      <c r="Q2636" s="2">
        <f t="shared" si="83"/>
        <v>80000</v>
      </c>
      <c r="T2636" s="11"/>
    </row>
    <row r="2637" spans="1:21" ht="11.85" customHeight="1" x14ac:dyDescent="0.2">
      <c r="A2637" s="3" t="s">
        <v>1208</v>
      </c>
      <c r="C2637" s="2">
        <v>3063.08</v>
      </c>
      <c r="E2637" s="2">
        <v>3216.23</v>
      </c>
      <c r="G2637" s="2">
        <v>3409.2</v>
      </c>
      <c r="I2637" s="2">
        <v>4000</v>
      </c>
      <c r="K2637" s="2">
        <v>4000</v>
      </c>
      <c r="L2637" s="9"/>
      <c r="M2637" s="2">
        <v>4000</v>
      </c>
      <c r="N2637" s="9"/>
      <c r="O2637" s="2">
        <v>0</v>
      </c>
      <c r="P2637" s="9"/>
      <c r="Q2637" s="2">
        <f t="shared" si="83"/>
        <v>4000</v>
      </c>
      <c r="T2637" s="11"/>
    </row>
    <row r="2638" spans="1:21" ht="11.85" customHeight="1" x14ac:dyDescent="0.2">
      <c r="A2638" s="3" t="s">
        <v>1209</v>
      </c>
      <c r="C2638" s="2">
        <v>19803.2</v>
      </c>
      <c r="E2638" s="2">
        <v>22622.01</v>
      </c>
      <c r="G2638" s="2">
        <v>24989.66</v>
      </c>
      <c r="I2638" s="2">
        <v>17400</v>
      </c>
      <c r="K2638" s="2">
        <v>17400</v>
      </c>
      <c r="L2638" s="9"/>
      <c r="M2638" s="2">
        <v>21750</v>
      </c>
      <c r="N2638" s="9"/>
      <c r="O2638" s="2">
        <v>0</v>
      </c>
      <c r="P2638" s="9"/>
      <c r="Q2638" s="2">
        <f t="shared" si="83"/>
        <v>21750</v>
      </c>
      <c r="R2638" s="56"/>
      <c r="T2638" s="11"/>
    </row>
    <row r="2639" spans="1:21" ht="11.85" customHeight="1" x14ac:dyDescent="0.2">
      <c r="A2639" s="3" t="s">
        <v>1210</v>
      </c>
      <c r="C2639" s="2">
        <v>3300</v>
      </c>
      <c r="E2639" s="2">
        <v>0</v>
      </c>
      <c r="G2639" s="2">
        <v>0</v>
      </c>
      <c r="I2639" s="2">
        <v>0</v>
      </c>
      <c r="K2639" s="2">
        <v>0</v>
      </c>
      <c r="L2639" s="9"/>
      <c r="M2639" s="2">
        <v>0</v>
      </c>
      <c r="N2639" s="9"/>
      <c r="O2639" s="2">
        <v>0</v>
      </c>
      <c r="P2639" s="9"/>
      <c r="Q2639" s="2">
        <f t="shared" si="83"/>
        <v>0</v>
      </c>
      <c r="R2639" s="56"/>
      <c r="T2639" s="11"/>
    </row>
    <row r="2640" spans="1:21" ht="11.85" customHeight="1" x14ac:dyDescent="0.2">
      <c r="A2640" s="3" t="s">
        <v>1211</v>
      </c>
      <c r="C2640" s="2">
        <v>0</v>
      </c>
      <c r="E2640" s="2">
        <v>0</v>
      </c>
      <c r="G2640" s="2">
        <v>0</v>
      </c>
      <c r="I2640" s="2">
        <v>0</v>
      </c>
      <c r="K2640" s="2">
        <v>0</v>
      </c>
      <c r="L2640" s="9"/>
      <c r="M2640" s="2">
        <v>0</v>
      </c>
      <c r="N2640" s="9"/>
      <c r="O2640" s="2">
        <v>0</v>
      </c>
      <c r="P2640" s="9"/>
      <c r="Q2640" s="2">
        <f t="shared" si="83"/>
        <v>0</v>
      </c>
      <c r="T2640" s="11"/>
    </row>
    <row r="2641" spans="1:20" ht="11.85" customHeight="1" x14ac:dyDescent="0.2">
      <c r="A2641" s="3" t="s">
        <v>1212</v>
      </c>
      <c r="C2641" s="2">
        <v>0</v>
      </c>
      <c r="E2641" s="2">
        <v>0</v>
      </c>
      <c r="G2641" s="2">
        <v>0</v>
      </c>
      <c r="I2641" s="2">
        <v>0</v>
      </c>
      <c r="K2641" s="2">
        <v>0</v>
      </c>
      <c r="L2641" s="9"/>
      <c r="M2641" s="2">
        <v>0</v>
      </c>
      <c r="N2641" s="9"/>
      <c r="O2641" s="2">
        <v>0</v>
      </c>
      <c r="P2641" s="9"/>
      <c r="Q2641" s="2">
        <f t="shared" si="83"/>
        <v>0</v>
      </c>
      <c r="T2641" s="11"/>
    </row>
    <row r="2642" spans="1:20" ht="11.85" customHeight="1" x14ac:dyDescent="0.2">
      <c r="A2642" s="3" t="s">
        <v>1213</v>
      </c>
      <c r="C2642" s="2">
        <v>27046.1</v>
      </c>
      <c r="E2642" s="2">
        <v>42320.5</v>
      </c>
      <c r="G2642" s="2">
        <v>32798.019999999997</v>
      </c>
      <c r="I2642" s="2">
        <v>50000</v>
      </c>
      <c r="K2642" s="2">
        <v>50000</v>
      </c>
      <c r="L2642" s="9"/>
      <c r="M2642" s="2">
        <v>167000</v>
      </c>
      <c r="N2642" s="9"/>
      <c r="O2642" s="2">
        <v>0</v>
      </c>
      <c r="P2642" s="9"/>
      <c r="Q2642" s="2">
        <f t="shared" si="83"/>
        <v>167000</v>
      </c>
      <c r="T2642" s="11"/>
    </row>
    <row r="2643" spans="1:20" ht="11.85" customHeight="1" x14ac:dyDescent="0.2">
      <c r="A2643" s="3" t="s">
        <v>1214</v>
      </c>
      <c r="C2643" s="2">
        <v>0</v>
      </c>
      <c r="E2643" s="2">
        <v>0</v>
      </c>
      <c r="G2643" s="2">
        <v>0</v>
      </c>
      <c r="I2643" s="2">
        <v>0</v>
      </c>
      <c r="K2643" s="2">
        <v>0</v>
      </c>
      <c r="L2643" s="9"/>
      <c r="M2643" s="2">
        <v>0</v>
      </c>
      <c r="N2643" s="9"/>
      <c r="O2643" s="2">
        <v>0</v>
      </c>
      <c r="P2643" s="9"/>
      <c r="Q2643" s="2">
        <f t="shared" si="83"/>
        <v>0</v>
      </c>
      <c r="T2643" s="11"/>
    </row>
    <row r="2644" spans="1:20" ht="11.85" customHeight="1" x14ac:dyDescent="0.2">
      <c r="A2644" s="3" t="s">
        <v>1215</v>
      </c>
      <c r="C2644" s="2">
        <v>234.6</v>
      </c>
      <c r="E2644" s="2">
        <v>280</v>
      </c>
      <c r="G2644" s="2">
        <v>234</v>
      </c>
      <c r="I2644" s="2">
        <v>500</v>
      </c>
      <c r="K2644" s="2">
        <v>500</v>
      </c>
      <c r="L2644" s="9"/>
      <c r="M2644" s="2">
        <v>500</v>
      </c>
      <c r="N2644" s="9"/>
      <c r="O2644" s="2">
        <v>0</v>
      </c>
      <c r="P2644" s="9"/>
      <c r="Q2644" s="2">
        <f t="shared" si="83"/>
        <v>500</v>
      </c>
      <c r="T2644" s="11"/>
    </row>
    <row r="2645" spans="1:20" ht="11.85" customHeight="1" x14ac:dyDescent="0.2">
      <c r="A2645" s="3" t="s">
        <v>1216</v>
      </c>
      <c r="C2645" s="2">
        <v>494.64</v>
      </c>
      <c r="E2645" s="2">
        <v>0</v>
      </c>
      <c r="G2645" s="2">
        <v>0</v>
      </c>
      <c r="I2645" s="2">
        <v>2200</v>
      </c>
      <c r="K2645" s="2">
        <v>2200</v>
      </c>
      <c r="L2645" s="9"/>
      <c r="M2645" s="2">
        <v>2400</v>
      </c>
      <c r="N2645" s="9"/>
      <c r="O2645" s="2">
        <v>0</v>
      </c>
      <c r="P2645" s="9"/>
      <c r="Q2645" s="2">
        <f t="shared" si="83"/>
        <v>2400</v>
      </c>
      <c r="T2645" s="11"/>
    </row>
    <row r="2646" spans="1:20" ht="11.85" customHeight="1" x14ac:dyDescent="0.2">
      <c r="A2646" s="3" t="s">
        <v>1217</v>
      </c>
      <c r="C2646" s="2">
        <v>3683597.12</v>
      </c>
      <c r="E2646" s="2">
        <v>3845677.47</v>
      </c>
      <c r="G2646" s="2">
        <v>3743538.87</v>
      </c>
      <c r="I2646" s="2">
        <v>3800000</v>
      </c>
      <c r="K2646" s="2">
        <v>3800000</v>
      </c>
      <c r="L2646" s="9"/>
      <c r="M2646" s="2">
        <v>4000000</v>
      </c>
      <c r="N2646" s="9"/>
      <c r="O2646" s="2">
        <v>0</v>
      </c>
      <c r="P2646" s="9"/>
      <c r="Q2646" s="2">
        <f t="shared" si="83"/>
        <v>4000000</v>
      </c>
      <c r="T2646" s="11"/>
    </row>
    <row r="2647" spans="1:20" ht="11.85" customHeight="1" x14ac:dyDescent="0.2">
      <c r="A2647" s="3" t="s">
        <v>1218</v>
      </c>
      <c r="C2647" s="2">
        <v>399996</v>
      </c>
      <c r="E2647" s="2">
        <v>399996</v>
      </c>
      <c r="G2647" s="2">
        <v>403998</v>
      </c>
      <c r="I2647" s="2">
        <v>404000</v>
      </c>
      <c r="K2647" s="2">
        <v>404000</v>
      </c>
      <c r="L2647" s="9"/>
      <c r="M2647" s="2">
        <v>409000</v>
      </c>
      <c r="N2647" s="9"/>
      <c r="O2647" s="2">
        <v>0</v>
      </c>
      <c r="P2647" s="9"/>
      <c r="Q2647" s="2">
        <f t="shared" si="83"/>
        <v>409000</v>
      </c>
      <c r="T2647" s="11"/>
    </row>
    <row r="2648" spans="1:20" ht="11.85" customHeight="1" x14ac:dyDescent="0.2">
      <c r="A2648" s="3" t="s">
        <v>1219</v>
      </c>
      <c r="C2648" s="12">
        <v>219000</v>
      </c>
      <c r="E2648" s="12">
        <v>200004</v>
      </c>
      <c r="G2648" s="12">
        <v>217998</v>
      </c>
      <c r="I2648" s="12">
        <v>202000</v>
      </c>
      <c r="K2648" s="12">
        <v>202000</v>
      </c>
      <c r="L2648" s="9"/>
      <c r="M2648" s="12">
        <v>254000</v>
      </c>
      <c r="N2648" s="9"/>
      <c r="O2648" s="12">
        <v>0</v>
      </c>
      <c r="P2648" s="9"/>
      <c r="Q2648" s="12">
        <f t="shared" si="83"/>
        <v>254000</v>
      </c>
      <c r="T2648" s="11"/>
    </row>
    <row r="2649" spans="1:20" ht="11.85" hidden="1" customHeight="1" x14ac:dyDescent="0.2">
      <c r="A2649" s="3" t="s">
        <v>1220</v>
      </c>
      <c r="C2649" s="12">
        <v>0</v>
      </c>
      <c r="E2649" s="12">
        <v>0</v>
      </c>
      <c r="G2649" s="12">
        <v>0</v>
      </c>
      <c r="I2649" s="12">
        <v>0</v>
      </c>
      <c r="K2649" s="12">
        <v>0</v>
      </c>
      <c r="L2649" s="9"/>
      <c r="M2649" s="12">
        <v>0</v>
      </c>
      <c r="N2649" s="9"/>
      <c r="O2649" s="12">
        <v>0</v>
      </c>
      <c r="P2649" s="9"/>
      <c r="Q2649" s="12">
        <f t="shared" si="83"/>
        <v>0</v>
      </c>
      <c r="T2649" s="11"/>
    </row>
    <row r="2650" spans="1:20" ht="11.85" customHeight="1" x14ac:dyDescent="0.2">
      <c r="A2650" s="3" t="s">
        <v>310</v>
      </c>
      <c r="C2650" s="2">
        <f>SUM(C2634:C2649)</f>
        <v>4371731.9800000004</v>
      </c>
      <c r="E2650" s="2">
        <f>SUM(E2634:E2649)</f>
        <v>4566724.78</v>
      </c>
      <c r="G2650" s="2">
        <f>SUM(G2634:G2649)</f>
        <v>4521656.5</v>
      </c>
      <c r="I2650" s="2">
        <f>SUM(I2634:I2649)</f>
        <v>4658200</v>
      </c>
      <c r="K2650" s="2">
        <f>SUM(K2634:K2649)</f>
        <v>4618200</v>
      </c>
      <c r="L2650" s="9"/>
      <c r="M2650" s="2">
        <f>SUM(M2634:M2649)</f>
        <v>4939950</v>
      </c>
      <c r="N2650" s="9"/>
      <c r="O2650" s="2">
        <f>SUM(O2634:O2649)</f>
        <v>0</v>
      </c>
      <c r="P2650" s="9"/>
      <c r="Q2650" s="2">
        <f>SUM(Q2634:Q2649)</f>
        <v>4939950</v>
      </c>
      <c r="R2650" s="54"/>
    </row>
    <row r="2651" spans="1:20" ht="11.85" customHeight="1" x14ac:dyDescent="0.2">
      <c r="L2651" s="9"/>
      <c r="N2651" s="9"/>
      <c r="P2651" s="9"/>
    </row>
    <row r="2652" spans="1:20" ht="11.85" customHeight="1" x14ac:dyDescent="0.2">
      <c r="A2652" s="10" t="s">
        <v>311</v>
      </c>
      <c r="L2652" s="9"/>
      <c r="N2652" s="9"/>
      <c r="P2652" s="9"/>
    </row>
    <row r="2653" spans="1:20" ht="11.85" customHeight="1" x14ac:dyDescent="0.2">
      <c r="A2653" s="3" t="s">
        <v>1221</v>
      </c>
      <c r="C2653" s="2">
        <v>1202.17</v>
      </c>
      <c r="E2653" s="2">
        <v>918.42</v>
      </c>
      <c r="G2653" s="2">
        <v>136.44</v>
      </c>
      <c r="I2653" s="2">
        <v>600</v>
      </c>
      <c r="K2653" s="2">
        <v>600</v>
      </c>
      <c r="L2653" s="9"/>
      <c r="M2653" s="2">
        <v>600</v>
      </c>
      <c r="N2653" s="9"/>
      <c r="O2653" s="2">
        <v>0</v>
      </c>
      <c r="P2653" s="9"/>
      <c r="Q2653" s="2">
        <f t="shared" ref="Q2653:Q2673" si="84">M2653+O2653</f>
        <v>600</v>
      </c>
      <c r="T2653" s="11"/>
    </row>
    <row r="2654" spans="1:20" ht="11.85" customHeight="1" x14ac:dyDescent="0.2">
      <c r="A2654" s="3" t="s">
        <v>1222</v>
      </c>
      <c r="C2654" s="2">
        <v>9343</v>
      </c>
      <c r="E2654" s="2">
        <v>10242.219999999999</v>
      </c>
      <c r="G2654" s="2">
        <v>11023.52</v>
      </c>
      <c r="I2654" s="2">
        <v>14000</v>
      </c>
      <c r="K2654" s="2">
        <v>14000</v>
      </c>
      <c r="L2654" s="9"/>
      <c r="M2654" s="2">
        <v>14000</v>
      </c>
      <c r="N2654" s="9"/>
      <c r="O2654" s="2">
        <v>0</v>
      </c>
      <c r="P2654" s="9"/>
      <c r="Q2654" s="2">
        <f t="shared" si="84"/>
        <v>14000</v>
      </c>
      <c r="T2654" s="11"/>
    </row>
    <row r="2655" spans="1:20" ht="11.85" customHeight="1" x14ac:dyDescent="0.2">
      <c r="A2655" s="3" t="s">
        <v>1223</v>
      </c>
      <c r="C2655" s="2">
        <v>10486.76</v>
      </c>
      <c r="E2655" s="2">
        <v>9859.67</v>
      </c>
      <c r="G2655" s="2">
        <v>13197.93</v>
      </c>
      <c r="I2655" s="2">
        <v>13000</v>
      </c>
      <c r="K2655" s="2">
        <v>13000</v>
      </c>
      <c r="L2655" s="9"/>
      <c r="M2655" s="2">
        <v>13000</v>
      </c>
      <c r="N2655" s="9"/>
      <c r="O2655" s="2">
        <v>0</v>
      </c>
      <c r="P2655" s="9"/>
      <c r="Q2655" s="2">
        <f t="shared" si="84"/>
        <v>13000</v>
      </c>
      <c r="T2655" s="11"/>
    </row>
    <row r="2656" spans="1:20" ht="11.85" customHeight="1" x14ac:dyDescent="0.2">
      <c r="A2656" s="3" t="s">
        <v>1224</v>
      </c>
      <c r="C2656" s="2">
        <v>21719.1</v>
      </c>
      <c r="E2656" s="2">
        <v>39267</v>
      </c>
      <c r="G2656" s="2">
        <v>98668.36</v>
      </c>
      <c r="I2656" s="2">
        <v>50000</v>
      </c>
      <c r="K2656" s="2">
        <v>99000</v>
      </c>
      <c r="L2656" s="9"/>
      <c r="M2656" s="2">
        <v>75000</v>
      </c>
      <c r="N2656" s="9"/>
      <c r="O2656" s="2">
        <v>0</v>
      </c>
      <c r="P2656" s="9"/>
      <c r="Q2656" s="2">
        <f t="shared" si="84"/>
        <v>75000</v>
      </c>
      <c r="T2656" s="11"/>
    </row>
    <row r="2657" spans="1:20" ht="11.85" customHeight="1" x14ac:dyDescent="0.2">
      <c r="A2657" s="3" t="s">
        <v>1225</v>
      </c>
      <c r="C2657" s="2">
        <v>621.66999999999996</v>
      </c>
      <c r="E2657" s="2">
        <v>38845.769999999997</v>
      </c>
      <c r="G2657" s="2">
        <v>63136.34</v>
      </c>
      <c r="I2657" s="2">
        <v>5000</v>
      </c>
      <c r="K2657" s="2">
        <v>51680</v>
      </c>
      <c r="L2657" s="9"/>
      <c r="M2657" s="2">
        <v>5000</v>
      </c>
      <c r="N2657" s="9"/>
      <c r="O2657" s="2">
        <v>0</v>
      </c>
      <c r="P2657" s="9"/>
      <c r="Q2657" s="2">
        <f t="shared" si="84"/>
        <v>5000</v>
      </c>
      <c r="T2657" s="11"/>
    </row>
    <row r="2658" spans="1:20" ht="11.85" customHeight="1" x14ac:dyDescent="0.2">
      <c r="A2658" s="3" t="s">
        <v>1226</v>
      </c>
      <c r="C2658" s="2">
        <v>10705.74</v>
      </c>
      <c r="E2658" s="2">
        <v>13001.82</v>
      </c>
      <c r="G2658" s="2">
        <v>14896.56</v>
      </c>
      <c r="I2658" s="2">
        <v>16000</v>
      </c>
      <c r="K2658" s="2">
        <v>16000</v>
      </c>
      <c r="L2658" s="9"/>
      <c r="M2658" s="2">
        <v>16000</v>
      </c>
      <c r="N2658" s="9"/>
      <c r="O2658" s="2">
        <v>0</v>
      </c>
      <c r="P2658" s="9"/>
      <c r="Q2658" s="2">
        <f t="shared" si="84"/>
        <v>16000</v>
      </c>
      <c r="T2658" s="11"/>
    </row>
    <row r="2659" spans="1:20" ht="11.85" customHeight="1" x14ac:dyDescent="0.2">
      <c r="A2659" s="3" t="s">
        <v>1227</v>
      </c>
      <c r="C2659" s="2">
        <v>2474.77</v>
      </c>
      <c r="E2659" s="2">
        <v>2095.3000000000002</v>
      </c>
      <c r="G2659" s="2">
        <v>2245.81</v>
      </c>
      <c r="I2659" s="2">
        <v>3000</v>
      </c>
      <c r="K2659" s="2">
        <v>3000</v>
      </c>
      <c r="L2659" s="9"/>
      <c r="M2659" s="2">
        <v>3000</v>
      </c>
      <c r="N2659" s="9"/>
      <c r="O2659" s="2">
        <v>0</v>
      </c>
      <c r="P2659" s="9"/>
      <c r="Q2659" s="2">
        <f t="shared" si="84"/>
        <v>3000</v>
      </c>
      <c r="T2659" s="11"/>
    </row>
    <row r="2660" spans="1:20" ht="11.85" hidden="1" customHeight="1" x14ac:dyDescent="0.2">
      <c r="A2660" s="3" t="s">
        <v>1228</v>
      </c>
      <c r="C2660" s="2">
        <v>0</v>
      </c>
      <c r="E2660" s="2">
        <v>0</v>
      </c>
      <c r="G2660" s="2">
        <v>0</v>
      </c>
      <c r="I2660" s="2">
        <v>0</v>
      </c>
      <c r="K2660" s="2">
        <v>0</v>
      </c>
      <c r="L2660" s="9"/>
      <c r="M2660" s="2">
        <v>0</v>
      </c>
      <c r="N2660" s="9"/>
      <c r="O2660" s="2">
        <v>0</v>
      </c>
      <c r="P2660" s="9"/>
      <c r="Q2660" s="2">
        <f t="shared" si="84"/>
        <v>0</v>
      </c>
      <c r="T2660" s="11"/>
    </row>
    <row r="2661" spans="1:20" ht="11.85" customHeight="1" x14ac:dyDescent="0.2">
      <c r="A2661" s="3" t="s">
        <v>1229</v>
      </c>
      <c r="C2661" s="2">
        <v>0</v>
      </c>
      <c r="E2661" s="2">
        <v>0</v>
      </c>
      <c r="G2661" s="2">
        <v>0</v>
      </c>
      <c r="I2661" s="2">
        <v>0</v>
      </c>
      <c r="K2661" s="2">
        <v>0</v>
      </c>
      <c r="L2661" s="9"/>
      <c r="M2661" s="2">
        <v>0</v>
      </c>
      <c r="N2661" s="9"/>
      <c r="O2661" s="2">
        <v>0</v>
      </c>
      <c r="P2661" s="9"/>
      <c r="Q2661" s="2">
        <f t="shared" si="84"/>
        <v>0</v>
      </c>
      <c r="T2661" s="11"/>
    </row>
    <row r="2662" spans="1:20" ht="11.85" customHeight="1" x14ac:dyDescent="0.2">
      <c r="A2662" s="3" t="s">
        <v>1230</v>
      </c>
      <c r="C2662" s="2">
        <v>22824.400000000001</v>
      </c>
      <c r="E2662" s="2">
        <v>14967.22</v>
      </c>
      <c r="G2662" s="2">
        <v>13204.92</v>
      </c>
      <c r="I2662" s="2">
        <v>26000</v>
      </c>
      <c r="K2662" s="2">
        <v>29000</v>
      </c>
      <c r="L2662" s="9"/>
      <c r="M2662" s="2">
        <v>29000</v>
      </c>
      <c r="N2662" s="9"/>
      <c r="O2662" s="2">
        <v>0</v>
      </c>
      <c r="P2662" s="9"/>
      <c r="Q2662" s="2">
        <f t="shared" si="84"/>
        <v>29000</v>
      </c>
      <c r="T2662" s="11"/>
    </row>
    <row r="2663" spans="1:20" ht="11.85" customHeight="1" x14ac:dyDescent="0.2">
      <c r="A2663" s="3" t="s">
        <v>1231</v>
      </c>
      <c r="C2663" s="2">
        <v>1266.79</v>
      </c>
      <c r="E2663" s="2">
        <v>3802.45</v>
      </c>
      <c r="G2663" s="2">
        <v>748.87</v>
      </c>
      <c r="I2663" s="2">
        <v>1500</v>
      </c>
      <c r="K2663" s="2">
        <v>1500</v>
      </c>
      <c r="L2663" s="9"/>
      <c r="M2663" s="2">
        <v>1500</v>
      </c>
      <c r="N2663" s="9"/>
      <c r="O2663" s="2">
        <v>0</v>
      </c>
      <c r="P2663" s="9"/>
      <c r="Q2663" s="2">
        <f t="shared" si="84"/>
        <v>1500</v>
      </c>
      <c r="T2663" s="11"/>
    </row>
    <row r="2664" spans="1:20" ht="11.85" customHeight="1" x14ac:dyDescent="0.2">
      <c r="A2664" s="3" t="s">
        <v>1232</v>
      </c>
      <c r="C2664" s="2">
        <v>83333.39</v>
      </c>
      <c r="E2664" s="2">
        <v>55979.77</v>
      </c>
      <c r="G2664" s="2">
        <v>81779.149999999994</v>
      </c>
      <c r="I2664" s="2">
        <v>79000</v>
      </c>
      <c r="K2664" s="2">
        <v>76000</v>
      </c>
      <c r="L2664" s="9"/>
      <c r="M2664" s="2">
        <v>79000</v>
      </c>
      <c r="N2664" s="9"/>
      <c r="O2664" s="2">
        <v>0</v>
      </c>
      <c r="P2664" s="9"/>
      <c r="Q2664" s="2">
        <f t="shared" si="84"/>
        <v>79000</v>
      </c>
      <c r="T2664" s="11"/>
    </row>
    <row r="2665" spans="1:20" ht="11.85" customHeight="1" x14ac:dyDescent="0.2">
      <c r="A2665" s="3" t="s">
        <v>1233</v>
      </c>
      <c r="C2665" s="2">
        <v>503.52</v>
      </c>
      <c r="E2665" s="2">
        <v>476.26</v>
      </c>
      <c r="G2665" s="2">
        <v>791.89</v>
      </c>
      <c r="I2665" s="2">
        <v>1000</v>
      </c>
      <c r="K2665" s="2">
        <v>1000</v>
      </c>
      <c r="L2665" s="9"/>
      <c r="M2665" s="2">
        <v>1300</v>
      </c>
      <c r="N2665" s="9"/>
      <c r="O2665" s="2">
        <v>0</v>
      </c>
      <c r="P2665" s="9"/>
      <c r="Q2665" s="2">
        <f t="shared" si="84"/>
        <v>1300</v>
      </c>
      <c r="T2665" s="11"/>
    </row>
    <row r="2666" spans="1:20" ht="11.85" customHeight="1" x14ac:dyDescent="0.2">
      <c r="A2666" s="3" t="s">
        <v>1234</v>
      </c>
      <c r="C2666" s="2">
        <v>507.02</v>
      </c>
      <c r="E2666" s="2">
        <v>399.29</v>
      </c>
      <c r="G2666" s="2">
        <v>377.96</v>
      </c>
      <c r="I2666" s="2">
        <v>500</v>
      </c>
      <c r="K2666" s="2">
        <v>500</v>
      </c>
      <c r="L2666" s="9"/>
      <c r="M2666" s="2">
        <v>500</v>
      </c>
      <c r="N2666" s="9"/>
      <c r="O2666" s="2">
        <v>0</v>
      </c>
      <c r="P2666" s="9"/>
      <c r="Q2666" s="2">
        <f t="shared" si="84"/>
        <v>500</v>
      </c>
      <c r="T2666" s="11"/>
    </row>
    <row r="2667" spans="1:20" ht="11.85" hidden="1" customHeight="1" x14ac:dyDescent="0.2">
      <c r="A2667" s="3" t="s">
        <v>1235</v>
      </c>
      <c r="C2667" s="2">
        <v>0</v>
      </c>
      <c r="E2667" s="2">
        <v>0</v>
      </c>
      <c r="G2667" s="2">
        <v>0</v>
      </c>
      <c r="I2667" s="2">
        <v>0</v>
      </c>
      <c r="K2667" s="2">
        <v>0</v>
      </c>
      <c r="L2667" s="9"/>
      <c r="M2667" s="2">
        <v>0</v>
      </c>
      <c r="N2667" s="9"/>
      <c r="O2667" s="2">
        <v>0</v>
      </c>
      <c r="P2667" s="9"/>
      <c r="Q2667" s="2">
        <f t="shared" si="84"/>
        <v>0</v>
      </c>
      <c r="T2667" s="11"/>
    </row>
    <row r="2668" spans="1:20" ht="11.85" customHeight="1" x14ac:dyDescent="0.2">
      <c r="A2668" s="3" t="s">
        <v>1236</v>
      </c>
      <c r="C2668" s="2">
        <v>0</v>
      </c>
      <c r="E2668" s="2">
        <v>0</v>
      </c>
      <c r="G2668" s="2">
        <v>0</v>
      </c>
      <c r="I2668" s="2">
        <v>0</v>
      </c>
      <c r="K2668" s="2">
        <v>0</v>
      </c>
      <c r="L2668" s="9"/>
      <c r="M2668" s="2">
        <v>0</v>
      </c>
      <c r="N2668" s="9"/>
      <c r="O2668" s="2">
        <v>0</v>
      </c>
      <c r="P2668" s="9"/>
      <c r="Q2668" s="2">
        <f t="shared" si="84"/>
        <v>0</v>
      </c>
      <c r="T2668" s="11"/>
    </row>
    <row r="2669" spans="1:20" ht="11.85" customHeight="1" x14ac:dyDescent="0.2">
      <c r="A2669" s="3" t="s">
        <v>1237</v>
      </c>
      <c r="C2669" s="2">
        <v>3193.98</v>
      </c>
      <c r="E2669" s="2">
        <v>3705.21</v>
      </c>
      <c r="G2669" s="2">
        <v>3319.74</v>
      </c>
      <c r="I2669" s="2">
        <v>3200</v>
      </c>
      <c r="K2669" s="2">
        <v>3200</v>
      </c>
      <c r="L2669" s="9"/>
      <c r="M2669" s="2">
        <v>3200</v>
      </c>
      <c r="N2669" s="9"/>
      <c r="O2669" s="2">
        <v>0</v>
      </c>
      <c r="P2669" s="9"/>
      <c r="Q2669" s="2">
        <f t="shared" si="84"/>
        <v>3200</v>
      </c>
      <c r="T2669" s="11"/>
    </row>
    <row r="2670" spans="1:20" ht="11.85" customHeight="1" x14ac:dyDescent="0.2">
      <c r="A2670" s="3" t="s">
        <v>1238</v>
      </c>
      <c r="C2670" s="2">
        <v>13387.85</v>
      </c>
      <c r="E2670" s="2">
        <v>24950.76</v>
      </c>
      <c r="G2670" s="2">
        <v>20215.64</v>
      </c>
      <c r="I2670" s="2">
        <v>21000</v>
      </c>
      <c r="K2670" s="2">
        <v>21000</v>
      </c>
      <c r="L2670" s="9"/>
      <c r="M2670" s="2">
        <v>21000</v>
      </c>
      <c r="N2670" s="9"/>
      <c r="O2670" s="2">
        <v>0</v>
      </c>
      <c r="P2670" s="9"/>
      <c r="Q2670" s="2">
        <f t="shared" si="84"/>
        <v>21000</v>
      </c>
      <c r="T2670" s="11"/>
    </row>
    <row r="2671" spans="1:20" ht="11.85" customHeight="1" x14ac:dyDescent="0.2">
      <c r="A2671" s="3" t="s">
        <v>1239</v>
      </c>
      <c r="C2671" s="2">
        <v>18003</v>
      </c>
      <c r="E2671" s="2">
        <v>16999</v>
      </c>
      <c r="G2671" s="2">
        <v>14999</v>
      </c>
      <c r="I2671" s="2">
        <v>20000</v>
      </c>
      <c r="K2671" s="2">
        <v>20000</v>
      </c>
      <c r="L2671" s="9"/>
      <c r="M2671" s="2">
        <v>18000</v>
      </c>
      <c r="N2671" s="9"/>
      <c r="O2671" s="2">
        <v>0</v>
      </c>
      <c r="P2671" s="9"/>
      <c r="Q2671" s="2">
        <f t="shared" si="84"/>
        <v>18000</v>
      </c>
      <c r="T2671" s="11"/>
    </row>
    <row r="2672" spans="1:20" ht="11.85" hidden="1" customHeight="1" x14ac:dyDescent="0.2">
      <c r="A2672" s="3" t="s">
        <v>1240</v>
      </c>
      <c r="C2672" s="2">
        <v>0</v>
      </c>
      <c r="E2672" s="2">
        <v>0</v>
      </c>
      <c r="G2672" s="2">
        <v>0</v>
      </c>
      <c r="I2672" s="2">
        <v>0</v>
      </c>
      <c r="K2672" s="2">
        <v>0</v>
      </c>
      <c r="L2672" s="9"/>
      <c r="M2672" s="2">
        <v>0</v>
      </c>
      <c r="N2672" s="9"/>
      <c r="O2672" s="2">
        <v>0</v>
      </c>
      <c r="P2672" s="9"/>
      <c r="Q2672" s="2">
        <f t="shared" si="84"/>
        <v>0</v>
      </c>
      <c r="T2672" s="11"/>
    </row>
    <row r="2673" spans="1:21" ht="11.85" customHeight="1" x14ac:dyDescent="0.2">
      <c r="A2673" s="3" t="s">
        <v>1241</v>
      </c>
      <c r="C2673" s="12">
        <v>4795.66</v>
      </c>
      <c r="E2673" s="12">
        <v>12460.77</v>
      </c>
      <c r="G2673" s="12">
        <v>22397.4</v>
      </c>
      <c r="I2673" s="12">
        <v>24200</v>
      </c>
      <c r="K2673" s="12">
        <v>24200</v>
      </c>
      <c r="L2673" s="9"/>
      <c r="M2673" s="12">
        <v>21000</v>
      </c>
      <c r="N2673" s="9"/>
      <c r="O2673" s="12">
        <v>0</v>
      </c>
      <c r="P2673" s="9"/>
      <c r="Q2673" s="12">
        <f t="shared" si="84"/>
        <v>21000</v>
      </c>
      <c r="T2673" s="11"/>
    </row>
    <row r="2674" spans="1:21" ht="11.85" customHeight="1" x14ac:dyDescent="0.2">
      <c r="A2674" s="3" t="s">
        <v>334</v>
      </c>
      <c r="C2674" s="2">
        <f>SUM(C2653:C2659)+SUM(C2660:C2673)</f>
        <v>204368.82</v>
      </c>
      <c r="E2674" s="2">
        <f>SUM(E2653:E2659)+SUM(E2660:E2673)</f>
        <v>247970.93</v>
      </c>
      <c r="G2674" s="2">
        <f>SUM(G2653:G2659)+SUM(G2660:G2673)</f>
        <v>361139.53</v>
      </c>
      <c r="I2674" s="2">
        <f>SUM(I2653:I2659)+SUM(I2660:I2673)</f>
        <v>278000</v>
      </c>
      <c r="K2674" s="2">
        <f>SUM(K2653:K2659)+SUM(K2660:K2673)</f>
        <v>373680</v>
      </c>
      <c r="L2674" s="9"/>
      <c r="M2674" s="2">
        <f>SUM(M2653:M2659)+SUM(M2660:M2673)</f>
        <v>301100</v>
      </c>
      <c r="N2674" s="9"/>
      <c r="O2674" s="2">
        <f>SUM(O2653:O2659)+SUM(O2660:O2673)</f>
        <v>0</v>
      </c>
      <c r="P2674" s="9"/>
      <c r="Q2674" s="2">
        <f>SUM(Q2653:Q2659)+SUM(Q2660:Q2673)</f>
        <v>301100</v>
      </c>
      <c r="R2674" s="59"/>
      <c r="T2674" s="14"/>
      <c r="U2674" s="9"/>
    </row>
    <row r="2675" spans="1:21" ht="11.85" customHeight="1" x14ac:dyDescent="0.2">
      <c r="L2675" s="9"/>
      <c r="N2675" s="9"/>
      <c r="P2675" s="9"/>
    </row>
    <row r="2676" spans="1:21" ht="11.85" customHeight="1" x14ac:dyDescent="0.2">
      <c r="A2676" s="3" t="s">
        <v>1242</v>
      </c>
      <c r="C2676" s="2">
        <v>5065</v>
      </c>
      <c r="E2676" s="2">
        <v>148023.29</v>
      </c>
      <c r="G2676" s="2">
        <v>56613.59</v>
      </c>
      <c r="I2676" s="2">
        <v>0</v>
      </c>
      <c r="K2676" s="2">
        <v>146149</v>
      </c>
      <c r="L2676" s="9"/>
      <c r="M2676" s="2">
        <v>411000</v>
      </c>
      <c r="N2676" s="9"/>
      <c r="O2676" s="2">
        <v>0</v>
      </c>
      <c r="P2676" s="9"/>
      <c r="Q2676" s="2">
        <f>M2676+O2676</f>
        <v>411000</v>
      </c>
    </row>
    <row r="2677" spans="1:21" ht="11.85" customHeight="1" x14ac:dyDescent="0.2">
      <c r="A2677" s="3" t="s">
        <v>1243</v>
      </c>
      <c r="C2677" s="12">
        <v>0</v>
      </c>
      <c r="E2677" s="12">
        <v>87972.55</v>
      </c>
      <c r="G2677" s="12">
        <v>0</v>
      </c>
      <c r="I2677" s="12">
        <v>225000</v>
      </c>
      <c r="K2677" s="12">
        <v>0</v>
      </c>
      <c r="L2677" s="9"/>
      <c r="M2677" s="12">
        <v>300000</v>
      </c>
      <c r="N2677" s="9"/>
      <c r="O2677" s="12">
        <v>0</v>
      </c>
      <c r="P2677" s="9"/>
      <c r="Q2677" s="12">
        <f>M2677+O2677</f>
        <v>300000</v>
      </c>
    </row>
    <row r="2678" spans="1:21" ht="11.85" hidden="1" customHeight="1" x14ac:dyDescent="0.2">
      <c r="A2678" s="3" t="s">
        <v>1244</v>
      </c>
      <c r="C2678" s="12">
        <v>0</v>
      </c>
      <c r="E2678" s="12">
        <v>0</v>
      </c>
      <c r="G2678" s="12">
        <v>0</v>
      </c>
      <c r="I2678" s="12">
        <v>0</v>
      </c>
      <c r="K2678" s="12">
        <v>0</v>
      </c>
      <c r="L2678" s="9"/>
      <c r="M2678" s="12">
        <v>0</v>
      </c>
      <c r="N2678" s="9"/>
      <c r="O2678" s="12">
        <v>0</v>
      </c>
      <c r="P2678" s="9"/>
      <c r="Q2678" s="12">
        <f>M2678+O2678</f>
        <v>0</v>
      </c>
    </row>
    <row r="2679" spans="1:21" ht="11.85" customHeight="1" x14ac:dyDescent="0.2">
      <c r="A2679" s="3" t="s">
        <v>337</v>
      </c>
      <c r="C2679" s="2">
        <f>SUM(C2676:C2678)</f>
        <v>5065</v>
      </c>
      <c r="E2679" s="2">
        <f>SUM(E2676:E2678)</f>
        <v>235995.84000000003</v>
      </c>
      <c r="G2679" s="2">
        <f>SUM(G2676:G2678)</f>
        <v>56613.59</v>
      </c>
      <c r="I2679" s="2">
        <f>SUM(I2676:I2678)</f>
        <v>225000</v>
      </c>
      <c r="K2679" s="2">
        <f>SUM(K2676:K2678)</f>
        <v>146149</v>
      </c>
      <c r="L2679" s="9"/>
      <c r="M2679" s="2">
        <f>SUM(M2676:M2678)</f>
        <v>711000</v>
      </c>
      <c r="N2679" s="9"/>
      <c r="O2679" s="2">
        <f>SUM(O2676:O2678)</f>
        <v>0</v>
      </c>
      <c r="P2679" s="9"/>
      <c r="Q2679" s="2">
        <f>SUM(Q2676:Q2678)</f>
        <v>711000</v>
      </c>
    </row>
    <row r="2680" spans="1:21" ht="11.85" customHeight="1" x14ac:dyDescent="0.2">
      <c r="A2680" s="1"/>
      <c r="B2680" s="1"/>
      <c r="E2680" s="2" t="str">
        <f>$E$1</f>
        <v>CITY OF BRADY</v>
      </c>
    </row>
    <row r="2681" spans="1:21" ht="11.85" customHeight="1" x14ac:dyDescent="0.2">
      <c r="E2681" s="2" t="str">
        <f>$E$2</f>
        <v>BUDGET  REPORT</v>
      </c>
    </row>
    <row r="2682" spans="1:21" ht="11.85" customHeight="1" x14ac:dyDescent="0.2">
      <c r="E2682" s="2" t="str">
        <f>$E$3</f>
        <v>FISCAL YEAR 2025 - 2026</v>
      </c>
    </row>
    <row r="2683" spans="1:21" ht="11.85" customHeight="1" x14ac:dyDescent="0.2">
      <c r="A2683" s="3" t="s">
        <v>1145</v>
      </c>
    </row>
    <row r="2684" spans="1:21" ht="11.85" customHeight="1" x14ac:dyDescent="0.2">
      <c r="A2684" s="3" t="s">
        <v>1194</v>
      </c>
    </row>
    <row r="2685" spans="1:21" ht="11.85" customHeight="1" x14ac:dyDescent="0.2">
      <c r="I2685" s="49" t="str">
        <f>$I$6</f>
        <v>(----- 2024-2025------)</v>
      </c>
      <c r="J2685" s="49"/>
      <c r="K2685" s="49"/>
      <c r="L2685" s="6"/>
      <c r="M2685" s="50" t="str">
        <f>$M$6</f>
        <v>2025-2026</v>
      </c>
      <c r="N2685" s="50"/>
      <c r="O2685" s="50"/>
      <c r="P2685" s="50"/>
      <c r="Q2685" s="50"/>
    </row>
    <row r="2686" spans="1:21" ht="11.85" customHeight="1" x14ac:dyDescent="0.2">
      <c r="C2686" s="5" t="str">
        <f>$C$7</f>
        <v>2021-2022</v>
      </c>
      <c r="D2686" s="5"/>
      <c r="E2686" s="5" t="str">
        <f>$E$7</f>
        <v>2022-2023</v>
      </c>
      <c r="F2686" s="5"/>
      <c r="G2686" s="5" t="str">
        <f>$G$7</f>
        <v>2023-2024</v>
      </c>
      <c r="H2686" s="5"/>
      <c r="I2686" s="5" t="s">
        <v>9</v>
      </c>
      <c r="J2686" s="5"/>
      <c r="K2686" s="5" t="str">
        <f>+$K$7</f>
        <v>PROJECTED</v>
      </c>
      <c r="L2686" s="6"/>
      <c r="M2686" s="5" t="str">
        <f>$M$7</f>
        <v>2025-2026</v>
      </c>
      <c r="N2686" s="6"/>
      <c r="O2686" s="5" t="str">
        <f>$O$7</f>
        <v>2025-2026</v>
      </c>
      <c r="P2686" s="6"/>
      <c r="Q2686" s="5" t="str">
        <f>$Q$7</f>
        <v>APPROVED</v>
      </c>
    </row>
    <row r="2687" spans="1:21" ht="11.85" customHeight="1" x14ac:dyDescent="0.2">
      <c r="A2687" s="7" t="s">
        <v>279</v>
      </c>
      <c r="C2687" s="8" t="s">
        <v>12</v>
      </c>
      <c r="D2687" s="5"/>
      <c r="E2687" s="8" t="s">
        <v>12</v>
      </c>
      <c r="F2687" s="5"/>
      <c r="G2687" s="8" t="s">
        <v>12</v>
      </c>
      <c r="H2687" s="5"/>
      <c r="I2687" s="8" t="s">
        <v>13</v>
      </c>
      <c r="J2687" s="5"/>
      <c r="K2687" s="8" t="s">
        <v>13</v>
      </c>
      <c r="L2687" s="6"/>
      <c r="M2687" s="8" t="str">
        <f>$M$8</f>
        <v>BASE</v>
      </c>
      <c r="N2687" s="6"/>
      <c r="O2687" s="8" t="str">
        <f>$O$8</f>
        <v>SUPPLEMENTAL</v>
      </c>
      <c r="P2687" s="6"/>
      <c r="Q2687" s="8" t="str">
        <f>$Q$8</f>
        <v>BUDGET</v>
      </c>
    </row>
    <row r="2688" spans="1:21" ht="11.85" customHeight="1" x14ac:dyDescent="0.2">
      <c r="L2688" s="9"/>
      <c r="N2688" s="9"/>
      <c r="P2688" s="9"/>
    </row>
    <row r="2689" spans="1:23" ht="11.85" customHeight="1" x14ac:dyDescent="0.2">
      <c r="A2689" s="10" t="s">
        <v>1023</v>
      </c>
      <c r="L2689" s="9"/>
      <c r="N2689" s="9"/>
      <c r="P2689" s="9"/>
    </row>
    <row r="2690" spans="1:23" ht="11.85" customHeight="1" x14ac:dyDescent="0.2">
      <c r="A2690" s="3" t="s">
        <v>1245</v>
      </c>
      <c r="C2690" s="12">
        <v>0</v>
      </c>
      <c r="E2690" s="12">
        <v>0</v>
      </c>
      <c r="G2690" s="12">
        <v>0</v>
      </c>
      <c r="I2690" s="12">
        <v>0</v>
      </c>
      <c r="K2690" s="12">
        <v>0</v>
      </c>
      <c r="L2690" s="9"/>
      <c r="M2690" s="12">
        <v>0</v>
      </c>
      <c r="N2690" s="9"/>
      <c r="O2690" s="12">
        <v>0</v>
      </c>
      <c r="P2690" s="9"/>
      <c r="Q2690" s="12">
        <f>M2690+O2690</f>
        <v>0</v>
      </c>
    </row>
    <row r="2691" spans="1:23" ht="11.85" hidden="1" customHeight="1" x14ac:dyDescent="0.2">
      <c r="A2691" s="3" t="s">
        <v>1246</v>
      </c>
      <c r="C2691" s="12">
        <v>0</v>
      </c>
      <c r="E2691" s="12">
        <v>0</v>
      </c>
      <c r="G2691" s="12">
        <v>0</v>
      </c>
      <c r="I2691" s="12">
        <v>0</v>
      </c>
      <c r="K2691" s="12">
        <v>0</v>
      </c>
      <c r="L2691" s="9"/>
      <c r="M2691" s="12">
        <v>0</v>
      </c>
      <c r="N2691" s="9"/>
      <c r="O2691" s="12">
        <v>0</v>
      </c>
      <c r="P2691" s="9"/>
      <c r="Q2691" s="12">
        <f>M2691+O2691</f>
        <v>0</v>
      </c>
    </row>
    <row r="2692" spans="1:23" ht="11.85" customHeight="1" x14ac:dyDescent="0.2">
      <c r="A2692" s="3" t="s">
        <v>1025</v>
      </c>
      <c r="C2692" s="2">
        <f>SUM(C2690:C2691)</f>
        <v>0</v>
      </c>
      <c r="E2692" s="2">
        <f>SUM(E2690:E2691)</f>
        <v>0</v>
      </c>
      <c r="G2692" s="2">
        <f>SUM(G2690:G2691)</f>
        <v>0</v>
      </c>
      <c r="I2692" s="2">
        <f>SUM(I2690:I2691)</f>
        <v>0</v>
      </c>
      <c r="K2692" s="2">
        <f>SUM(K2690:K2691)</f>
        <v>0</v>
      </c>
      <c r="L2692" s="9"/>
      <c r="M2692" s="2">
        <f>SUM(M2690:M2691)</f>
        <v>0</v>
      </c>
      <c r="N2692" s="9"/>
      <c r="O2692" s="2">
        <f>SUM(O2690:O2691)</f>
        <v>0</v>
      </c>
      <c r="P2692" s="9"/>
      <c r="Q2692" s="2">
        <f>SUM(Q2690:Q2691)</f>
        <v>0</v>
      </c>
    </row>
    <row r="2693" spans="1:23" ht="11.85" customHeight="1" x14ac:dyDescent="0.2">
      <c r="L2693" s="9"/>
      <c r="N2693" s="9"/>
      <c r="P2693" s="9"/>
    </row>
    <row r="2694" spans="1:23" ht="11.85" customHeight="1" x14ac:dyDescent="0.2">
      <c r="A2694" s="10" t="s">
        <v>338</v>
      </c>
      <c r="L2694" s="9"/>
      <c r="N2694" s="9"/>
      <c r="P2694" s="9"/>
    </row>
    <row r="2695" spans="1:23" ht="11.85" customHeight="1" x14ac:dyDescent="0.2">
      <c r="A2695" s="3" t="s">
        <v>1247</v>
      </c>
      <c r="C2695" s="2">
        <v>76305.820000000007</v>
      </c>
      <c r="E2695" s="2">
        <v>62163.24</v>
      </c>
      <c r="G2695" s="2">
        <v>92066.15</v>
      </c>
      <c r="I2695" s="2">
        <v>125000</v>
      </c>
      <c r="K2695" s="2">
        <v>125000</v>
      </c>
      <c r="L2695" s="9"/>
      <c r="M2695" s="2">
        <v>135700</v>
      </c>
      <c r="N2695" s="9"/>
      <c r="O2695" s="2">
        <v>0</v>
      </c>
      <c r="P2695" s="9"/>
      <c r="Q2695" s="2">
        <f t="shared" ref="Q2695:Q2700" si="85">M2695+O2695</f>
        <v>135700</v>
      </c>
      <c r="T2695" s="11"/>
    </row>
    <row r="2696" spans="1:23" ht="11.85" customHeight="1" x14ac:dyDescent="0.2">
      <c r="A2696" s="3" t="s">
        <v>1248</v>
      </c>
      <c r="C2696" s="2">
        <v>0</v>
      </c>
      <c r="E2696" s="2">
        <v>0</v>
      </c>
      <c r="G2696" s="2">
        <v>311065</v>
      </c>
      <c r="I2696" s="2">
        <v>225000</v>
      </c>
      <c r="K2696" s="2">
        <v>225000</v>
      </c>
      <c r="L2696" s="9"/>
      <c r="M2696" s="2">
        <v>0</v>
      </c>
      <c r="N2696" s="9"/>
      <c r="O2696" s="2">
        <v>0</v>
      </c>
      <c r="P2696" s="9"/>
      <c r="Q2696" s="2">
        <f t="shared" si="85"/>
        <v>0</v>
      </c>
    </row>
    <row r="2697" spans="1:23" ht="11.85" hidden="1" customHeight="1" x14ac:dyDescent="0.2">
      <c r="A2697" s="3" t="s">
        <v>1249</v>
      </c>
      <c r="C2697" s="2">
        <v>0</v>
      </c>
      <c r="E2697" s="2">
        <v>0</v>
      </c>
      <c r="G2697" s="2">
        <v>0</v>
      </c>
      <c r="I2697" s="2">
        <v>0</v>
      </c>
      <c r="K2697" s="2">
        <v>0</v>
      </c>
      <c r="L2697" s="9"/>
      <c r="M2697" s="2">
        <v>0</v>
      </c>
      <c r="N2697" s="9"/>
      <c r="O2697" s="2">
        <v>0</v>
      </c>
      <c r="P2697" s="9"/>
      <c r="Q2697" s="2">
        <f t="shared" si="85"/>
        <v>0</v>
      </c>
    </row>
    <row r="2698" spans="1:23" ht="11.85" customHeight="1" x14ac:dyDescent="0.2">
      <c r="A2698" s="3" t="s">
        <v>1250</v>
      </c>
      <c r="C2698" s="2">
        <v>2000004</v>
      </c>
      <c r="E2698" s="2">
        <v>2634996</v>
      </c>
      <c r="G2698" s="2">
        <v>2479998</v>
      </c>
      <c r="I2698" s="2">
        <v>2743000</v>
      </c>
      <c r="K2698" s="2">
        <v>2743000</v>
      </c>
      <c r="L2698" s="9"/>
      <c r="M2698" s="2">
        <v>1499000</v>
      </c>
      <c r="N2698" s="9"/>
      <c r="O2698" s="2">
        <v>870000</v>
      </c>
      <c r="P2698" s="9"/>
      <c r="Q2698" s="2">
        <f t="shared" si="85"/>
        <v>2369000</v>
      </c>
    </row>
    <row r="2699" spans="1:23" ht="11.85" customHeight="1" x14ac:dyDescent="0.2">
      <c r="A2699" s="3" t="s">
        <v>1251</v>
      </c>
      <c r="C2699" s="2">
        <v>0</v>
      </c>
      <c r="E2699" s="2">
        <v>54999</v>
      </c>
      <c r="G2699" s="2">
        <v>75000</v>
      </c>
      <c r="I2699" s="2">
        <v>75000</v>
      </c>
      <c r="K2699" s="2">
        <v>75000</v>
      </c>
      <c r="L2699" s="9"/>
      <c r="M2699" s="2">
        <v>97000</v>
      </c>
      <c r="N2699" s="9"/>
      <c r="O2699" s="2">
        <v>0</v>
      </c>
      <c r="P2699" s="9"/>
      <c r="Q2699" s="2">
        <f t="shared" si="85"/>
        <v>97000</v>
      </c>
    </row>
    <row r="2700" spans="1:23" ht="11.85" customHeight="1" x14ac:dyDescent="0.2">
      <c r="A2700" s="3" t="s">
        <v>1252</v>
      </c>
      <c r="C2700" s="12">
        <v>150000</v>
      </c>
      <c r="E2700" s="12">
        <v>150204</v>
      </c>
      <c r="G2700" s="12">
        <v>150000</v>
      </c>
      <c r="I2700" s="12">
        <v>140000</v>
      </c>
      <c r="K2700" s="12">
        <v>140000</v>
      </c>
      <c r="L2700" s="9"/>
      <c r="M2700" s="12">
        <v>143000</v>
      </c>
      <c r="N2700" s="9"/>
      <c r="O2700" s="12">
        <v>0</v>
      </c>
      <c r="P2700" s="9"/>
      <c r="Q2700" s="12">
        <f t="shared" si="85"/>
        <v>143000</v>
      </c>
      <c r="R2700" s="54"/>
      <c r="U2700" s="2"/>
    </row>
    <row r="2701" spans="1:23" ht="11.85" customHeight="1" x14ac:dyDescent="0.2">
      <c r="A2701" s="3" t="s">
        <v>342</v>
      </c>
      <c r="C2701" s="2">
        <f>SUM(C2695:C2700)</f>
        <v>2226309.8200000003</v>
      </c>
      <c r="E2701" s="2">
        <f>SUM(E2695:E2700)</f>
        <v>2902362.24</v>
      </c>
      <c r="G2701" s="2">
        <f>SUM(G2695:G2700)</f>
        <v>3108129.15</v>
      </c>
      <c r="I2701" s="2">
        <f>SUM(I2695:I2700)</f>
        <v>3308000</v>
      </c>
      <c r="K2701" s="2">
        <f>SUM(K2695:K2700)</f>
        <v>3308000</v>
      </c>
      <c r="L2701" s="9"/>
      <c r="M2701" s="2">
        <f>SUM(M2695:M2700)</f>
        <v>1874700</v>
      </c>
      <c r="N2701" s="9"/>
      <c r="O2701" s="2">
        <f>SUM(O2695:O2700)</f>
        <v>870000</v>
      </c>
      <c r="P2701" s="9"/>
      <c r="Q2701" s="2">
        <f>SUM(Q2695:Q2700)</f>
        <v>2744700</v>
      </c>
      <c r="R2701" s="54"/>
      <c r="U2701" s="2"/>
      <c r="V2701" s="37"/>
      <c r="W2701" s="9"/>
    </row>
    <row r="2702" spans="1:23" ht="11.85" customHeight="1" x14ac:dyDescent="0.2">
      <c r="L2702" s="9"/>
      <c r="N2702" s="9"/>
      <c r="P2702" s="9"/>
      <c r="T2702" s="11"/>
      <c r="U2702" s="2"/>
    </row>
    <row r="2703" spans="1:23" ht="11.85" customHeight="1" x14ac:dyDescent="0.2">
      <c r="A2703" s="3" t="s">
        <v>1253</v>
      </c>
      <c r="C2703" s="2">
        <f>C2631+C2650+C2674+C2679+C2692+C2701</f>
        <v>7085834.0700000012</v>
      </c>
      <c r="E2703" s="2">
        <f>E2631+E2650+E2674+E2679+E2692+E2701</f>
        <v>8295271</v>
      </c>
      <c r="G2703" s="2">
        <f>G2631+G2650+G2674+G2679+G2692+G2701</f>
        <v>8470046.0899999999</v>
      </c>
      <c r="I2703" s="2">
        <f>I2631+I2650+I2674+I2679+I2692+I2701</f>
        <v>8939283</v>
      </c>
      <c r="K2703" s="2">
        <f>K2631+K2650+K2674+K2679+K2692+K2701</f>
        <v>8916112</v>
      </c>
      <c r="L2703" s="9"/>
      <c r="M2703" s="2">
        <f>M2631+M2650+M2674+M2679+M2692+M2701</f>
        <v>8298945</v>
      </c>
      <c r="N2703" s="9"/>
      <c r="O2703" s="2">
        <f>O2631+O2650+O2674+O2679+O2692+O2701</f>
        <v>870000</v>
      </c>
      <c r="P2703" s="9"/>
      <c r="Q2703" s="2">
        <f>Q2631+Q2650+Q2674+Q2679+Q2692+Q2701</f>
        <v>9168945</v>
      </c>
      <c r="R2703" s="54"/>
      <c r="U2703" s="2"/>
    </row>
    <row r="2704" spans="1:23" ht="11.85" customHeight="1" x14ac:dyDescent="0.2">
      <c r="R2704" s="54"/>
      <c r="U2704" s="2"/>
    </row>
    <row r="2705" spans="21:21" ht="11.85" customHeight="1" x14ac:dyDescent="0.2">
      <c r="U2705" s="2"/>
    </row>
    <row r="2706" spans="21:21" ht="11.85" customHeight="1" x14ac:dyDescent="0.2"/>
    <row r="2707" spans="21:21" ht="11.85" customHeight="1" x14ac:dyDescent="0.2"/>
    <row r="2708" spans="21:21" ht="11.85" customHeight="1" x14ac:dyDescent="0.2"/>
    <row r="2709" spans="21:21" ht="11.85" customHeight="1" x14ac:dyDescent="0.2"/>
    <row r="2710" spans="21:21" ht="11.85" customHeight="1" x14ac:dyDescent="0.2"/>
    <row r="2711" spans="21:21" ht="11.85" customHeight="1" x14ac:dyDescent="0.2"/>
    <row r="2712" spans="21:21" ht="11.85" customHeight="1" x14ac:dyDescent="0.2"/>
    <row r="2713" spans="21:21" ht="11.85" customHeight="1" x14ac:dyDescent="0.2"/>
    <row r="2714" spans="21:21" ht="11.85" customHeight="1" x14ac:dyDescent="0.2"/>
    <row r="2715" spans="21:21" ht="11.85" customHeight="1" x14ac:dyDescent="0.2"/>
    <row r="2716" spans="21:21" ht="11.85" customHeight="1" x14ac:dyDescent="0.2"/>
    <row r="2717" spans="21:21" ht="11.85" customHeight="1" x14ac:dyDescent="0.2"/>
    <row r="2718" spans="21:21" ht="11.85" customHeight="1" x14ac:dyDescent="0.2"/>
    <row r="2719" spans="21:21" ht="11.85" customHeight="1" x14ac:dyDescent="0.2"/>
    <row r="2720" spans="21:21" ht="11.85" customHeight="1" x14ac:dyDescent="0.2"/>
    <row r="2721" ht="11.85" customHeight="1" x14ac:dyDescent="0.2"/>
    <row r="2722" ht="11.85" customHeight="1" x14ac:dyDescent="0.2"/>
    <row r="2723" ht="11.85" customHeight="1" x14ac:dyDescent="0.2"/>
    <row r="2724" ht="11.85" customHeight="1" x14ac:dyDescent="0.2"/>
    <row r="2725" ht="11.85" customHeight="1" x14ac:dyDescent="0.2"/>
    <row r="2726" ht="11.85" customHeight="1" x14ac:dyDescent="0.2"/>
    <row r="2727" ht="11.85" customHeight="1" x14ac:dyDescent="0.2"/>
    <row r="2728" ht="11.85" customHeight="1" x14ac:dyDescent="0.2"/>
    <row r="2729" ht="11.85" customHeight="1" x14ac:dyDescent="0.2"/>
    <row r="2730" ht="11.85" customHeight="1" x14ac:dyDescent="0.2"/>
    <row r="2731" ht="11.85" customHeight="1" x14ac:dyDescent="0.2"/>
    <row r="2732" ht="11.85" customHeight="1" x14ac:dyDescent="0.2"/>
    <row r="2733" ht="11.85" customHeight="1" x14ac:dyDescent="0.2"/>
    <row r="2734" ht="11.85" customHeight="1" x14ac:dyDescent="0.2"/>
    <row r="2735" ht="11.85" customHeight="1" x14ac:dyDescent="0.2"/>
    <row r="2736" ht="11.85" customHeight="1" x14ac:dyDescent="0.2"/>
    <row r="2737" spans="1:17" ht="11.85" customHeight="1" x14ac:dyDescent="0.2"/>
    <row r="2738" spans="1:17" ht="11.85" customHeight="1" x14ac:dyDescent="0.2"/>
    <row r="2739" spans="1:17" ht="11.85" customHeight="1" x14ac:dyDescent="0.2"/>
    <row r="2740" spans="1:17" ht="11.85" customHeight="1" x14ac:dyDescent="0.2"/>
    <row r="2741" spans="1:17" ht="11.85" customHeight="1" x14ac:dyDescent="0.2"/>
    <row r="2742" spans="1:17" ht="11.85" customHeight="1" x14ac:dyDescent="0.2"/>
    <row r="2743" spans="1:17" ht="11.85" customHeight="1" x14ac:dyDescent="0.2">
      <c r="A2743" s="1"/>
      <c r="B2743" s="1"/>
      <c r="E2743" s="2" t="str">
        <f>$E$1</f>
        <v>CITY OF BRADY</v>
      </c>
    </row>
    <row r="2744" spans="1:17" ht="11.85" customHeight="1" x14ac:dyDescent="0.2">
      <c r="E2744" s="2" t="str">
        <f>$E$2</f>
        <v>BUDGET  REPORT</v>
      </c>
    </row>
    <row r="2745" spans="1:17" ht="11.85" customHeight="1" x14ac:dyDescent="0.2">
      <c r="E2745" s="2" t="str">
        <f>$E$3</f>
        <v>FISCAL YEAR 2025 - 2026</v>
      </c>
    </row>
    <row r="2746" spans="1:17" ht="11.85" customHeight="1" x14ac:dyDescent="0.2">
      <c r="A2746" s="3" t="s">
        <v>1145</v>
      </c>
    </row>
    <row r="2747" spans="1:17" ht="11.85" customHeight="1" x14ac:dyDescent="0.2">
      <c r="A2747" s="3" t="s">
        <v>1254</v>
      </c>
    </row>
    <row r="2748" spans="1:17" ht="11.85" customHeight="1" x14ac:dyDescent="0.2">
      <c r="A2748" s="30" t="s">
        <v>681</v>
      </c>
      <c r="I2748" s="49" t="str">
        <f>$I$6</f>
        <v>(----- 2024-2025------)</v>
      </c>
      <c r="J2748" s="49"/>
      <c r="K2748" s="49"/>
      <c r="L2748" s="6"/>
      <c r="M2748" s="50" t="str">
        <f>$M$6</f>
        <v>2025-2026</v>
      </c>
      <c r="N2748" s="50"/>
      <c r="O2748" s="50"/>
      <c r="P2748" s="50"/>
      <c r="Q2748" s="50"/>
    </row>
    <row r="2749" spans="1:17" ht="11.85" customHeight="1" x14ac:dyDescent="0.2">
      <c r="C2749" s="5" t="str">
        <f>$C$7</f>
        <v>2021-2022</v>
      </c>
      <c r="D2749" s="5"/>
      <c r="E2749" s="5" t="str">
        <f>$E$7</f>
        <v>2022-2023</v>
      </c>
      <c r="F2749" s="5"/>
      <c r="G2749" s="5" t="str">
        <f>$G$7</f>
        <v>2023-2024</v>
      </c>
      <c r="H2749" s="5"/>
      <c r="I2749" s="5" t="s">
        <v>9</v>
      </c>
      <c r="J2749" s="5"/>
      <c r="K2749" s="5" t="str">
        <f>+$K$7</f>
        <v>PROJECTED</v>
      </c>
      <c r="L2749" s="6"/>
      <c r="M2749" s="5" t="str">
        <f>$M$7</f>
        <v>2025-2026</v>
      </c>
      <c r="N2749" s="6"/>
      <c r="O2749" s="5" t="str">
        <f>$O$7</f>
        <v>2025-2026</v>
      </c>
      <c r="P2749" s="6"/>
      <c r="Q2749" s="5" t="str">
        <f>$Q$7</f>
        <v>APPROVED</v>
      </c>
    </row>
    <row r="2750" spans="1:17" ht="11.85" customHeight="1" x14ac:dyDescent="0.2">
      <c r="A2750" s="7" t="s">
        <v>279</v>
      </c>
      <c r="C2750" s="8" t="s">
        <v>12</v>
      </c>
      <c r="D2750" s="5"/>
      <c r="E2750" s="8" t="s">
        <v>12</v>
      </c>
      <c r="F2750" s="5"/>
      <c r="G2750" s="8" t="s">
        <v>12</v>
      </c>
      <c r="H2750" s="5"/>
      <c r="I2750" s="8" t="s">
        <v>13</v>
      </c>
      <c r="J2750" s="5"/>
      <c r="K2750" s="8" t="s">
        <v>13</v>
      </c>
      <c r="L2750" s="6"/>
      <c r="M2750" s="8" t="str">
        <f>$M$8</f>
        <v>BASE</v>
      </c>
      <c r="N2750" s="6"/>
      <c r="O2750" s="8" t="str">
        <f>$O$8</f>
        <v>SUPPLEMENTAL</v>
      </c>
      <c r="P2750" s="6"/>
      <c r="Q2750" s="8" t="str">
        <f>$Q$8</f>
        <v>BUDGET</v>
      </c>
    </row>
    <row r="2751" spans="1:17" ht="11.85" customHeight="1" x14ac:dyDescent="0.2"/>
    <row r="2752" spans="1:17" ht="11.85" customHeight="1" x14ac:dyDescent="0.2">
      <c r="A2752" s="10" t="s">
        <v>280</v>
      </c>
    </row>
    <row r="2753" spans="1:21" ht="11.85" customHeight="1" x14ac:dyDescent="0.2">
      <c r="A2753" s="3" t="s">
        <v>1255</v>
      </c>
      <c r="C2753" s="2">
        <v>0</v>
      </c>
      <c r="E2753" s="2">
        <v>0</v>
      </c>
      <c r="G2753" s="2">
        <v>0</v>
      </c>
      <c r="I2753" s="2">
        <v>0</v>
      </c>
      <c r="K2753" s="2">
        <v>0</v>
      </c>
      <c r="L2753" s="9"/>
      <c r="M2753" s="2">
        <v>0</v>
      </c>
      <c r="N2753" s="9"/>
      <c r="O2753" s="2">
        <v>0</v>
      </c>
      <c r="P2753" s="9"/>
      <c r="Q2753" s="2">
        <f t="shared" ref="Q2753:Q2761" si="86">M2753+O2753</f>
        <v>0</v>
      </c>
      <c r="T2753" s="11"/>
    </row>
    <row r="2754" spans="1:21" ht="11.85" customHeight="1" x14ac:dyDescent="0.2">
      <c r="A2754" s="3" t="s">
        <v>1256</v>
      </c>
      <c r="C2754" s="2">
        <v>0</v>
      </c>
      <c r="E2754" s="2">
        <v>0</v>
      </c>
      <c r="G2754" s="2">
        <v>0</v>
      </c>
      <c r="I2754" s="2">
        <v>0</v>
      </c>
      <c r="K2754" s="2">
        <v>0</v>
      </c>
      <c r="L2754" s="9"/>
      <c r="M2754" s="2">
        <v>0</v>
      </c>
      <c r="N2754" s="9"/>
      <c r="O2754" s="2">
        <v>0</v>
      </c>
      <c r="P2754" s="9"/>
      <c r="Q2754" s="2">
        <f t="shared" si="86"/>
        <v>0</v>
      </c>
      <c r="T2754" s="11"/>
    </row>
    <row r="2755" spans="1:21" ht="11.85" customHeight="1" x14ac:dyDescent="0.2">
      <c r="A2755" s="3" t="s">
        <v>1257</v>
      </c>
      <c r="C2755" s="2">
        <v>0</v>
      </c>
      <c r="E2755" s="2">
        <v>0</v>
      </c>
      <c r="G2755" s="2">
        <v>0</v>
      </c>
      <c r="I2755" s="2">
        <v>0</v>
      </c>
      <c r="K2755" s="2">
        <v>0</v>
      </c>
      <c r="L2755" s="9"/>
      <c r="M2755" s="2">
        <v>0</v>
      </c>
      <c r="N2755" s="9"/>
      <c r="O2755" s="2">
        <v>0</v>
      </c>
      <c r="P2755" s="9"/>
      <c r="Q2755" s="2">
        <f>M2755+O2755</f>
        <v>0</v>
      </c>
      <c r="T2755" s="11"/>
    </row>
    <row r="2756" spans="1:21" ht="11.85" customHeight="1" x14ac:dyDescent="0.2">
      <c r="A2756" s="3" t="s">
        <v>1258</v>
      </c>
      <c r="C2756" s="2">
        <v>0</v>
      </c>
      <c r="E2756" s="2">
        <v>0</v>
      </c>
      <c r="G2756" s="2">
        <v>0</v>
      </c>
      <c r="I2756" s="2">
        <v>0</v>
      </c>
      <c r="K2756" s="2">
        <v>0</v>
      </c>
      <c r="L2756" s="9"/>
      <c r="M2756" s="2">
        <v>0</v>
      </c>
      <c r="N2756" s="9"/>
      <c r="O2756" s="2">
        <v>0</v>
      </c>
      <c r="P2756" s="9"/>
      <c r="Q2756" s="2">
        <f t="shared" si="86"/>
        <v>0</v>
      </c>
      <c r="T2756" s="11"/>
    </row>
    <row r="2757" spans="1:21" ht="11.85" customHeight="1" x14ac:dyDescent="0.2">
      <c r="A2757" s="3" t="s">
        <v>1259</v>
      </c>
      <c r="C2757" s="2">
        <v>0</v>
      </c>
      <c r="E2757" s="2">
        <v>0</v>
      </c>
      <c r="G2757" s="2">
        <v>0</v>
      </c>
      <c r="I2757" s="2">
        <v>0</v>
      </c>
      <c r="K2757" s="2">
        <v>0</v>
      </c>
      <c r="L2757" s="9"/>
      <c r="M2757" s="2">
        <v>0</v>
      </c>
      <c r="N2757" s="9"/>
      <c r="O2757" s="2">
        <v>0</v>
      </c>
      <c r="P2757" s="9"/>
      <c r="Q2757" s="2">
        <f t="shared" si="86"/>
        <v>0</v>
      </c>
      <c r="T2757" s="11"/>
    </row>
    <row r="2758" spans="1:21" ht="11.85" customHeight="1" x14ac:dyDescent="0.2">
      <c r="A2758" s="3" t="s">
        <v>1260</v>
      </c>
      <c r="C2758" s="2">
        <v>0</v>
      </c>
      <c r="E2758" s="2">
        <v>0</v>
      </c>
      <c r="G2758" s="2">
        <v>0</v>
      </c>
      <c r="I2758" s="2">
        <v>0</v>
      </c>
      <c r="K2758" s="2">
        <v>0</v>
      </c>
      <c r="L2758" s="9"/>
      <c r="M2758" s="2">
        <v>0</v>
      </c>
      <c r="N2758" s="9"/>
      <c r="O2758" s="2">
        <v>0</v>
      </c>
      <c r="P2758" s="9"/>
      <c r="Q2758" s="2">
        <f t="shared" si="86"/>
        <v>0</v>
      </c>
      <c r="T2758" s="11"/>
    </row>
    <row r="2759" spans="1:21" ht="11.85" customHeight="1" x14ac:dyDescent="0.2">
      <c r="A2759" s="3" t="s">
        <v>1261</v>
      </c>
      <c r="C2759" s="2">
        <v>0</v>
      </c>
      <c r="E2759" s="2">
        <v>0</v>
      </c>
      <c r="G2759" s="2">
        <v>0</v>
      </c>
      <c r="I2759" s="2">
        <v>0</v>
      </c>
      <c r="K2759" s="2">
        <v>0</v>
      </c>
      <c r="L2759" s="9"/>
      <c r="M2759" s="2">
        <v>0</v>
      </c>
      <c r="N2759" s="9"/>
      <c r="O2759" s="2">
        <v>0</v>
      </c>
      <c r="P2759" s="9"/>
      <c r="Q2759" s="2">
        <f t="shared" si="86"/>
        <v>0</v>
      </c>
      <c r="T2759" s="11"/>
    </row>
    <row r="2760" spans="1:21" ht="11.85" customHeight="1" x14ac:dyDescent="0.2">
      <c r="A2760" s="3" t="s">
        <v>1262</v>
      </c>
      <c r="C2760" s="2">
        <v>0</v>
      </c>
      <c r="E2760" s="2">
        <v>0</v>
      </c>
      <c r="G2760" s="2">
        <v>0</v>
      </c>
      <c r="I2760" s="2">
        <v>0</v>
      </c>
      <c r="K2760" s="2">
        <v>0</v>
      </c>
      <c r="L2760" s="9"/>
      <c r="M2760" s="2">
        <v>0</v>
      </c>
      <c r="N2760" s="9"/>
      <c r="O2760" s="2">
        <v>0</v>
      </c>
      <c r="P2760" s="9"/>
      <c r="Q2760" s="2">
        <f t="shared" si="86"/>
        <v>0</v>
      </c>
      <c r="T2760" s="11"/>
    </row>
    <row r="2761" spans="1:21" ht="11.85" customHeight="1" x14ac:dyDescent="0.2">
      <c r="A2761" s="3" t="s">
        <v>1263</v>
      </c>
      <c r="C2761" s="12">
        <v>0</v>
      </c>
      <c r="E2761" s="12">
        <v>0</v>
      </c>
      <c r="G2761" s="12">
        <v>0</v>
      </c>
      <c r="I2761" s="12">
        <v>0</v>
      </c>
      <c r="K2761" s="12">
        <v>0</v>
      </c>
      <c r="L2761" s="9"/>
      <c r="M2761" s="12">
        <v>0</v>
      </c>
      <c r="N2761" s="9"/>
      <c r="O2761" s="12">
        <v>0</v>
      </c>
      <c r="P2761" s="9"/>
      <c r="Q2761" s="12">
        <f t="shared" si="86"/>
        <v>0</v>
      </c>
      <c r="T2761" s="11"/>
    </row>
    <row r="2762" spans="1:21" ht="11.85" customHeight="1" x14ac:dyDescent="0.2">
      <c r="A2762" s="3" t="s">
        <v>291</v>
      </c>
      <c r="C2762" s="2">
        <f>SUM(C2753:C2761)</f>
        <v>0</v>
      </c>
      <c r="E2762" s="2">
        <f>SUM(E2753:E2761)</f>
        <v>0</v>
      </c>
      <c r="G2762" s="2">
        <f>SUM(G2753:G2761)</f>
        <v>0</v>
      </c>
      <c r="I2762" s="2">
        <f>SUM(I2753:I2761)</f>
        <v>0</v>
      </c>
      <c r="K2762" s="2">
        <f>SUM(K2753:K2761)</f>
        <v>0</v>
      </c>
      <c r="L2762" s="9"/>
      <c r="M2762" s="2">
        <f>SUM(M2753:M2761)</f>
        <v>0</v>
      </c>
      <c r="N2762" s="9"/>
      <c r="O2762" s="2">
        <f>SUM(O2753:O2761)</f>
        <v>0</v>
      </c>
      <c r="P2762" s="9"/>
      <c r="Q2762" s="2">
        <f>SUM(Q2753:Q2761)</f>
        <v>0</v>
      </c>
      <c r="R2762" s="54"/>
      <c r="U2762" s="9"/>
    </row>
    <row r="2763" spans="1:21" ht="11.85" customHeight="1" x14ac:dyDescent="0.2">
      <c r="L2763" s="9"/>
      <c r="N2763" s="9"/>
      <c r="P2763" s="9"/>
    </row>
    <row r="2764" spans="1:21" ht="11.85" customHeight="1" x14ac:dyDescent="0.2">
      <c r="A2764" s="10" t="s">
        <v>292</v>
      </c>
      <c r="L2764" s="9"/>
      <c r="N2764" s="9"/>
      <c r="P2764" s="9"/>
    </row>
    <row r="2765" spans="1:21" ht="11.85" customHeight="1" x14ac:dyDescent="0.2">
      <c r="A2765" s="3" t="s">
        <v>1264</v>
      </c>
      <c r="C2765" s="2">
        <v>0</v>
      </c>
      <c r="E2765" s="2">
        <v>0</v>
      </c>
      <c r="G2765" s="2">
        <v>0</v>
      </c>
      <c r="I2765" s="2">
        <v>0</v>
      </c>
      <c r="K2765" s="2">
        <v>0</v>
      </c>
      <c r="L2765" s="9"/>
      <c r="M2765" s="2">
        <v>0</v>
      </c>
      <c r="N2765" s="9"/>
      <c r="O2765" s="2">
        <v>0</v>
      </c>
      <c r="P2765" s="9"/>
      <c r="Q2765" s="2">
        <f t="shared" ref="Q2765:Q2777" si="87">M2765+O2765</f>
        <v>0</v>
      </c>
      <c r="T2765" s="11"/>
    </row>
    <row r="2766" spans="1:21" ht="11.85" customHeight="1" x14ac:dyDescent="0.2">
      <c r="A2766" s="3" t="s">
        <v>1265</v>
      </c>
      <c r="C2766" s="2">
        <v>0</v>
      </c>
      <c r="E2766" s="2">
        <v>0</v>
      </c>
      <c r="G2766" s="2">
        <v>0</v>
      </c>
      <c r="I2766" s="2">
        <v>0</v>
      </c>
      <c r="K2766" s="2">
        <v>0</v>
      </c>
      <c r="L2766" s="9"/>
      <c r="M2766" s="2">
        <v>0</v>
      </c>
      <c r="N2766" s="9"/>
      <c r="O2766" s="2">
        <v>0</v>
      </c>
      <c r="P2766" s="9"/>
      <c r="Q2766" s="2">
        <f t="shared" si="87"/>
        <v>0</v>
      </c>
      <c r="T2766" s="11"/>
    </row>
    <row r="2767" spans="1:21" ht="11.85" customHeight="1" x14ac:dyDescent="0.2">
      <c r="A2767" s="3" t="s">
        <v>1266</v>
      </c>
      <c r="C2767" s="2">
        <v>0</v>
      </c>
      <c r="E2767" s="2">
        <v>0</v>
      </c>
      <c r="G2767" s="2">
        <v>0</v>
      </c>
      <c r="I2767" s="2">
        <v>0</v>
      </c>
      <c r="K2767" s="2">
        <v>0</v>
      </c>
      <c r="L2767" s="9"/>
      <c r="M2767" s="2">
        <v>0</v>
      </c>
      <c r="N2767" s="9"/>
      <c r="O2767" s="2">
        <v>0</v>
      </c>
      <c r="P2767" s="9"/>
      <c r="Q2767" s="2">
        <f t="shared" si="87"/>
        <v>0</v>
      </c>
      <c r="T2767" s="11"/>
    </row>
    <row r="2768" spans="1:21" ht="11.85" customHeight="1" x14ac:dyDescent="0.2">
      <c r="A2768" s="3" t="s">
        <v>1267</v>
      </c>
      <c r="C2768" s="2">
        <v>0</v>
      </c>
      <c r="E2768" s="2">
        <v>0</v>
      </c>
      <c r="G2768" s="2">
        <v>0</v>
      </c>
      <c r="I2768" s="2">
        <v>0</v>
      </c>
      <c r="K2768" s="2">
        <v>0</v>
      </c>
      <c r="L2768" s="9"/>
      <c r="M2768" s="2">
        <v>0</v>
      </c>
      <c r="N2768" s="9"/>
      <c r="O2768" s="2">
        <v>0</v>
      </c>
      <c r="P2768" s="9"/>
      <c r="Q2768" s="2">
        <f t="shared" si="87"/>
        <v>0</v>
      </c>
      <c r="T2768" s="11"/>
    </row>
    <row r="2769" spans="1:20" ht="11.85" hidden="1" customHeight="1" x14ac:dyDescent="0.2">
      <c r="A2769" s="3" t="s">
        <v>1268</v>
      </c>
      <c r="C2769" s="2">
        <v>0</v>
      </c>
      <c r="E2769" s="2">
        <v>0</v>
      </c>
      <c r="G2769" s="2">
        <v>0</v>
      </c>
      <c r="I2769" s="2">
        <v>0</v>
      </c>
      <c r="K2769" s="2">
        <v>0</v>
      </c>
      <c r="L2769" s="9"/>
      <c r="M2769" s="2">
        <v>0</v>
      </c>
      <c r="N2769" s="9"/>
      <c r="O2769" s="2">
        <v>0</v>
      </c>
      <c r="P2769" s="9"/>
      <c r="Q2769" s="2">
        <f t="shared" si="87"/>
        <v>0</v>
      </c>
      <c r="T2769" s="11"/>
    </row>
    <row r="2770" spans="1:20" ht="11.85" hidden="1" customHeight="1" x14ac:dyDescent="0.2">
      <c r="A2770" s="3" t="s">
        <v>1269</v>
      </c>
      <c r="C2770" s="2">
        <v>0</v>
      </c>
      <c r="E2770" s="2">
        <v>0</v>
      </c>
      <c r="G2770" s="2">
        <v>0</v>
      </c>
      <c r="I2770" s="2">
        <v>0</v>
      </c>
      <c r="K2770" s="2">
        <v>0</v>
      </c>
      <c r="L2770" s="9"/>
      <c r="M2770" s="2">
        <v>0</v>
      </c>
      <c r="N2770" s="9"/>
      <c r="O2770" s="2">
        <v>0</v>
      </c>
      <c r="P2770" s="9"/>
      <c r="Q2770" s="2">
        <f t="shared" si="87"/>
        <v>0</v>
      </c>
      <c r="T2770" s="11"/>
    </row>
    <row r="2771" spans="1:20" ht="11.85" customHeight="1" x14ac:dyDescent="0.2">
      <c r="A2771" s="3" t="s">
        <v>1270</v>
      </c>
      <c r="C2771" s="2">
        <v>0</v>
      </c>
      <c r="E2771" s="2">
        <v>0</v>
      </c>
      <c r="G2771" s="2">
        <v>0</v>
      </c>
      <c r="I2771" s="2">
        <v>0</v>
      </c>
      <c r="K2771" s="2">
        <v>0</v>
      </c>
      <c r="L2771" s="9"/>
      <c r="M2771" s="2">
        <v>0</v>
      </c>
      <c r="N2771" s="9"/>
      <c r="O2771" s="2">
        <v>0</v>
      </c>
      <c r="P2771" s="9"/>
      <c r="Q2771" s="2">
        <f t="shared" si="87"/>
        <v>0</v>
      </c>
      <c r="T2771" s="11"/>
    </row>
    <row r="2772" spans="1:20" ht="11.85" customHeight="1" x14ac:dyDescent="0.2">
      <c r="A2772" s="3" t="s">
        <v>1271</v>
      </c>
      <c r="C2772" s="2">
        <v>0</v>
      </c>
      <c r="E2772" s="2">
        <v>0</v>
      </c>
      <c r="G2772" s="2">
        <v>0</v>
      </c>
      <c r="I2772" s="2">
        <v>0</v>
      </c>
      <c r="K2772" s="2">
        <v>0</v>
      </c>
      <c r="L2772" s="9"/>
      <c r="M2772" s="2">
        <v>0</v>
      </c>
      <c r="N2772" s="9"/>
      <c r="O2772" s="2">
        <v>0</v>
      </c>
      <c r="P2772" s="9"/>
      <c r="Q2772" s="2">
        <f t="shared" si="87"/>
        <v>0</v>
      </c>
      <c r="T2772" s="11"/>
    </row>
    <row r="2773" spans="1:20" ht="11.85" customHeight="1" x14ac:dyDescent="0.2">
      <c r="A2773" s="3" t="s">
        <v>1272</v>
      </c>
      <c r="C2773" s="2">
        <v>0</v>
      </c>
      <c r="E2773" s="2">
        <v>0</v>
      </c>
      <c r="G2773" s="2">
        <v>0</v>
      </c>
      <c r="I2773" s="2">
        <v>0</v>
      </c>
      <c r="K2773" s="2">
        <v>0</v>
      </c>
      <c r="L2773" s="9"/>
      <c r="M2773" s="2">
        <v>0</v>
      </c>
      <c r="N2773" s="9"/>
      <c r="O2773" s="2">
        <v>0</v>
      </c>
      <c r="P2773" s="9"/>
      <c r="Q2773" s="2">
        <f t="shared" si="87"/>
        <v>0</v>
      </c>
      <c r="T2773" s="11"/>
    </row>
    <row r="2774" spans="1:20" ht="11.85" customHeight="1" x14ac:dyDescent="0.2">
      <c r="A2774" s="3" t="s">
        <v>1273</v>
      </c>
      <c r="C2774" s="2">
        <v>0</v>
      </c>
      <c r="E2774" s="2">
        <v>0</v>
      </c>
      <c r="G2774" s="2">
        <v>0</v>
      </c>
      <c r="I2774" s="2">
        <v>0</v>
      </c>
      <c r="K2774" s="2">
        <v>0</v>
      </c>
      <c r="L2774" s="9"/>
      <c r="M2774" s="2">
        <v>0</v>
      </c>
      <c r="N2774" s="9"/>
      <c r="O2774" s="2">
        <v>0</v>
      </c>
      <c r="P2774" s="9"/>
      <c r="Q2774" s="2">
        <f t="shared" si="87"/>
        <v>0</v>
      </c>
      <c r="T2774" s="11"/>
    </row>
    <row r="2775" spans="1:20" ht="11.85" customHeight="1" x14ac:dyDescent="0.2">
      <c r="A2775" s="3" t="s">
        <v>1274</v>
      </c>
      <c r="C2775" s="2">
        <v>0</v>
      </c>
      <c r="E2775" s="2">
        <v>0</v>
      </c>
      <c r="G2775" s="2">
        <v>0</v>
      </c>
      <c r="I2775" s="2">
        <v>0</v>
      </c>
      <c r="K2775" s="2">
        <v>0</v>
      </c>
      <c r="L2775" s="9"/>
      <c r="M2775" s="2">
        <v>0</v>
      </c>
      <c r="N2775" s="9"/>
      <c r="O2775" s="2">
        <v>0</v>
      </c>
      <c r="P2775" s="9"/>
      <c r="Q2775" s="2">
        <f t="shared" si="87"/>
        <v>0</v>
      </c>
      <c r="T2775" s="11"/>
    </row>
    <row r="2776" spans="1:20" ht="11.85" customHeight="1" x14ac:dyDescent="0.2">
      <c r="A2776" s="3" t="s">
        <v>1275</v>
      </c>
      <c r="C2776" s="2">
        <v>0</v>
      </c>
      <c r="E2776" s="2">
        <v>0</v>
      </c>
      <c r="G2776" s="2">
        <v>0</v>
      </c>
      <c r="I2776" s="2">
        <v>0</v>
      </c>
      <c r="K2776" s="2">
        <v>0</v>
      </c>
      <c r="L2776" s="9"/>
      <c r="M2776" s="2">
        <v>0</v>
      </c>
      <c r="N2776" s="9"/>
      <c r="O2776" s="2">
        <v>0</v>
      </c>
      <c r="P2776" s="9"/>
      <c r="Q2776" s="2">
        <f t="shared" si="87"/>
        <v>0</v>
      </c>
      <c r="T2776" s="11"/>
    </row>
    <row r="2777" spans="1:20" ht="11.85" customHeight="1" x14ac:dyDescent="0.2">
      <c r="A2777" s="3" t="s">
        <v>1276</v>
      </c>
      <c r="C2777" s="12">
        <v>0</v>
      </c>
      <c r="E2777" s="12">
        <v>0</v>
      </c>
      <c r="G2777" s="12">
        <v>0</v>
      </c>
      <c r="I2777" s="12">
        <v>0</v>
      </c>
      <c r="K2777" s="12">
        <v>0</v>
      </c>
      <c r="L2777" s="9"/>
      <c r="M2777" s="12">
        <v>0</v>
      </c>
      <c r="N2777" s="9"/>
      <c r="O2777" s="12">
        <v>0</v>
      </c>
      <c r="P2777" s="9"/>
      <c r="Q2777" s="12">
        <f t="shared" si="87"/>
        <v>0</v>
      </c>
      <c r="T2777" s="11"/>
    </row>
    <row r="2778" spans="1:20" ht="11.85" customHeight="1" x14ac:dyDescent="0.2">
      <c r="A2778" s="3" t="s">
        <v>310</v>
      </c>
      <c r="C2778" s="2">
        <f>SUM(C2765:C2777)</f>
        <v>0</v>
      </c>
      <c r="E2778" s="2">
        <f>SUM(E2765:E2777)</f>
        <v>0</v>
      </c>
      <c r="G2778" s="2">
        <f>SUM(G2765:G2777)</f>
        <v>0</v>
      </c>
      <c r="I2778" s="2">
        <f>SUM(I2765:I2777)</f>
        <v>0</v>
      </c>
      <c r="K2778" s="2">
        <f>SUM(K2765:K2777)</f>
        <v>0</v>
      </c>
      <c r="L2778" s="9"/>
      <c r="M2778" s="2">
        <f>SUM(M2765:M2777)</f>
        <v>0</v>
      </c>
      <c r="N2778" s="9"/>
      <c r="O2778" s="2">
        <f>SUM(O2765:O2777)</f>
        <v>0</v>
      </c>
      <c r="P2778" s="9"/>
      <c r="Q2778" s="2">
        <f>SUM(Q2765:Q2777)</f>
        <v>0</v>
      </c>
    </row>
    <row r="2779" spans="1:20" ht="11.85" customHeight="1" x14ac:dyDescent="0.2">
      <c r="L2779" s="9"/>
      <c r="N2779" s="9"/>
      <c r="P2779" s="9"/>
    </row>
    <row r="2780" spans="1:20" ht="11.85" customHeight="1" x14ac:dyDescent="0.2">
      <c r="A2780" s="10" t="s">
        <v>311</v>
      </c>
      <c r="L2780" s="9"/>
      <c r="N2780" s="9"/>
      <c r="P2780" s="9"/>
    </row>
    <row r="2781" spans="1:20" ht="11.85" customHeight="1" x14ac:dyDescent="0.2">
      <c r="A2781" s="3" t="s">
        <v>1277</v>
      </c>
      <c r="C2781" s="2">
        <v>0</v>
      </c>
      <c r="E2781" s="2">
        <v>0</v>
      </c>
      <c r="G2781" s="2">
        <v>0</v>
      </c>
      <c r="I2781" s="2">
        <v>0</v>
      </c>
      <c r="K2781" s="2">
        <v>0</v>
      </c>
      <c r="L2781" s="9"/>
      <c r="M2781" s="2">
        <v>0</v>
      </c>
      <c r="N2781" s="9"/>
      <c r="O2781" s="2">
        <v>0</v>
      </c>
      <c r="P2781" s="9"/>
      <c r="Q2781" s="2">
        <f t="shared" ref="Q2781:Q2799" si="88">M2781+O2781</f>
        <v>0</v>
      </c>
      <c r="T2781" s="11"/>
    </row>
    <row r="2782" spans="1:20" ht="11.85" customHeight="1" x14ac:dyDescent="0.2">
      <c r="A2782" s="3" t="s">
        <v>1278</v>
      </c>
      <c r="C2782" s="2">
        <v>0</v>
      </c>
      <c r="E2782" s="2">
        <v>0</v>
      </c>
      <c r="G2782" s="2">
        <v>0</v>
      </c>
      <c r="I2782" s="2">
        <v>0</v>
      </c>
      <c r="K2782" s="2">
        <v>0</v>
      </c>
      <c r="L2782" s="9"/>
      <c r="M2782" s="2">
        <v>0</v>
      </c>
      <c r="N2782" s="9"/>
      <c r="O2782" s="2">
        <v>0</v>
      </c>
      <c r="P2782" s="9"/>
      <c r="Q2782" s="2">
        <f t="shared" si="88"/>
        <v>0</v>
      </c>
      <c r="T2782" s="11"/>
    </row>
    <row r="2783" spans="1:20" ht="11.85" customHeight="1" x14ac:dyDescent="0.2">
      <c r="A2783" s="3" t="s">
        <v>1279</v>
      </c>
      <c r="C2783" s="2">
        <v>0</v>
      </c>
      <c r="E2783" s="2">
        <v>0</v>
      </c>
      <c r="G2783" s="2">
        <v>0</v>
      </c>
      <c r="I2783" s="2">
        <v>0</v>
      </c>
      <c r="K2783" s="2">
        <v>0</v>
      </c>
      <c r="L2783" s="9"/>
      <c r="M2783" s="2">
        <v>0</v>
      </c>
      <c r="N2783" s="9"/>
      <c r="O2783" s="2">
        <v>0</v>
      </c>
      <c r="P2783" s="9"/>
      <c r="Q2783" s="2">
        <f t="shared" si="88"/>
        <v>0</v>
      </c>
      <c r="T2783" s="11"/>
    </row>
    <row r="2784" spans="1:20" ht="11.85" customHeight="1" x14ac:dyDescent="0.2">
      <c r="A2784" s="3" t="s">
        <v>1280</v>
      </c>
      <c r="C2784" s="2">
        <v>0</v>
      </c>
      <c r="E2784" s="2">
        <v>0</v>
      </c>
      <c r="G2784" s="2">
        <v>0</v>
      </c>
      <c r="I2784" s="2">
        <v>0</v>
      </c>
      <c r="K2784" s="2">
        <v>0</v>
      </c>
      <c r="L2784" s="9"/>
      <c r="M2784" s="2">
        <v>0</v>
      </c>
      <c r="N2784" s="9"/>
      <c r="O2784" s="2">
        <v>0</v>
      </c>
      <c r="P2784" s="9"/>
      <c r="Q2784" s="2">
        <f t="shared" si="88"/>
        <v>0</v>
      </c>
      <c r="T2784" s="11"/>
    </row>
    <row r="2785" spans="1:20" ht="11.85" customHeight="1" x14ac:dyDescent="0.2">
      <c r="A2785" s="3" t="s">
        <v>1281</v>
      </c>
      <c r="C2785" s="2">
        <v>0</v>
      </c>
      <c r="E2785" s="2">
        <v>0</v>
      </c>
      <c r="G2785" s="2">
        <v>0</v>
      </c>
      <c r="I2785" s="2">
        <v>0</v>
      </c>
      <c r="K2785" s="2">
        <v>0</v>
      </c>
      <c r="L2785" s="9"/>
      <c r="M2785" s="2">
        <v>0</v>
      </c>
      <c r="N2785" s="9"/>
      <c r="O2785" s="2">
        <v>0</v>
      </c>
      <c r="P2785" s="9"/>
      <c r="Q2785" s="2">
        <f t="shared" si="88"/>
        <v>0</v>
      </c>
      <c r="T2785" s="11"/>
    </row>
    <row r="2786" spans="1:20" ht="11.85" customHeight="1" x14ac:dyDescent="0.2">
      <c r="A2786" s="3" t="s">
        <v>1282</v>
      </c>
      <c r="C2786" s="2">
        <v>0</v>
      </c>
      <c r="E2786" s="2">
        <v>0</v>
      </c>
      <c r="G2786" s="2">
        <v>0</v>
      </c>
      <c r="I2786" s="2">
        <v>0</v>
      </c>
      <c r="K2786" s="2">
        <v>0</v>
      </c>
      <c r="L2786" s="9"/>
      <c r="M2786" s="2">
        <v>0</v>
      </c>
      <c r="N2786" s="9"/>
      <c r="O2786" s="2">
        <v>0</v>
      </c>
      <c r="P2786" s="9"/>
      <c r="Q2786" s="2">
        <f t="shared" si="88"/>
        <v>0</v>
      </c>
      <c r="T2786" s="11"/>
    </row>
    <row r="2787" spans="1:20" ht="11.85" customHeight="1" x14ac:dyDescent="0.2">
      <c r="A2787" s="3" t="s">
        <v>1283</v>
      </c>
      <c r="C2787" s="2">
        <v>0</v>
      </c>
      <c r="E2787" s="2">
        <v>0</v>
      </c>
      <c r="G2787" s="2">
        <v>0</v>
      </c>
      <c r="I2787" s="2">
        <v>0</v>
      </c>
      <c r="K2787" s="2">
        <v>0</v>
      </c>
      <c r="L2787" s="9"/>
      <c r="M2787" s="2">
        <v>0</v>
      </c>
      <c r="N2787" s="9"/>
      <c r="O2787" s="2">
        <v>0</v>
      </c>
      <c r="P2787" s="9"/>
      <c r="Q2787" s="2">
        <f t="shared" si="88"/>
        <v>0</v>
      </c>
      <c r="T2787" s="11"/>
    </row>
    <row r="2788" spans="1:20" ht="11.85" customHeight="1" x14ac:dyDescent="0.2">
      <c r="A2788" s="3" t="s">
        <v>1284</v>
      </c>
      <c r="C2788" s="2">
        <v>0</v>
      </c>
      <c r="E2788" s="2">
        <v>0</v>
      </c>
      <c r="G2788" s="2">
        <v>0</v>
      </c>
      <c r="I2788" s="2">
        <v>0</v>
      </c>
      <c r="K2788" s="2">
        <v>0</v>
      </c>
      <c r="L2788" s="9"/>
      <c r="M2788" s="2">
        <v>0</v>
      </c>
      <c r="N2788" s="9"/>
      <c r="O2788" s="2">
        <v>0</v>
      </c>
      <c r="P2788" s="9"/>
      <c r="Q2788" s="2">
        <f t="shared" si="88"/>
        <v>0</v>
      </c>
      <c r="T2788" s="11"/>
    </row>
    <row r="2789" spans="1:20" ht="11.85" customHeight="1" x14ac:dyDescent="0.2">
      <c r="A2789" s="3" t="s">
        <v>1285</v>
      </c>
      <c r="C2789" s="2">
        <v>0</v>
      </c>
      <c r="E2789" s="2">
        <v>0</v>
      </c>
      <c r="G2789" s="2">
        <v>0</v>
      </c>
      <c r="I2789" s="2">
        <v>0</v>
      </c>
      <c r="K2789" s="2">
        <v>0</v>
      </c>
      <c r="L2789" s="9"/>
      <c r="M2789" s="2">
        <v>0</v>
      </c>
      <c r="N2789" s="9"/>
      <c r="O2789" s="2">
        <v>0</v>
      </c>
      <c r="P2789" s="9"/>
      <c r="Q2789" s="2">
        <f t="shared" si="88"/>
        <v>0</v>
      </c>
      <c r="T2789" s="11"/>
    </row>
    <row r="2790" spans="1:20" ht="11.85" customHeight="1" x14ac:dyDescent="0.2">
      <c r="A2790" s="3" t="s">
        <v>1286</v>
      </c>
      <c r="C2790" s="2">
        <v>0</v>
      </c>
      <c r="E2790" s="2">
        <v>0</v>
      </c>
      <c r="G2790" s="2">
        <v>0</v>
      </c>
      <c r="I2790" s="2">
        <v>0</v>
      </c>
      <c r="K2790" s="2">
        <v>0</v>
      </c>
      <c r="L2790" s="9"/>
      <c r="M2790" s="2">
        <v>0</v>
      </c>
      <c r="N2790" s="9"/>
      <c r="O2790" s="2">
        <v>0</v>
      </c>
      <c r="P2790" s="9"/>
      <c r="Q2790" s="2">
        <f t="shared" si="88"/>
        <v>0</v>
      </c>
      <c r="T2790" s="11"/>
    </row>
    <row r="2791" spans="1:20" ht="11.85" customHeight="1" x14ac:dyDescent="0.2">
      <c r="A2791" s="3" t="s">
        <v>1287</v>
      </c>
      <c r="C2791" s="2">
        <v>0</v>
      </c>
      <c r="E2791" s="2">
        <v>0</v>
      </c>
      <c r="G2791" s="2">
        <v>0</v>
      </c>
      <c r="I2791" s="2">
        <v>0</v>
      </c>
      <c r="K2791" s="2">
        <v>0</v>
      </c>
      <c r="L2791" s="9"/>
      <c r="M2791" s="2">
        <v>0</v>
      </c>
      <c r="N2791" s="9"/>
      <c r="O2791" s="2">
        <v>0</v>
      </c>
      <c r="P2791" s="9"/>
      <c r="Q2791" s="2">
        <f t="shared" si="88"/>
        <v>0</v>
      </c>
      <c r="T2791" s="11"/>
    </row>
    <row r="2792" spans="1:20" ht="11.85" customHeight="1" x14ac:dyDescent="0.2">
      <c r="A2792" s="3" t="s">
        <v>1288</v>
      </c>
      <c r="C2792" s="2">
        <v>0</v>
      </c>
      <c r="E2792" s="2">
        <v>0</v>
      </c>
      <c r="G2792" s="2">
        <v>0</v>
      </c>
      <c r="I2792" s="2">
        <v>0</v>
      </c>
      <c r="K2792" s="2">
        <v>0</v>
      </c>
      <c r="L2792" s="9"/>
      <c r="M2792" s="2">
        <v>0</v>
      </c>
      <c r="N2792" s="9"/>
      <c r="O2792" s="2">
        <v>0</v>
      </c>
      <c r="P2792" s="9"/>
      <c r="Q2792" s="2">
        <f t="shared" si="88"/>
        <v>0</v>
      </c>
      <c r="T2792" s="11"/>
    </row>
    <row r="2793" spans="1:20" ht="11.85" customHeight="1" x14ac:dyDescent="0.2">
      <c r="A2793" s="3" t="s">
        <v>1289</v>
      </c>
      <c r="C2793" s="2">
        <v>0</v>
      </c>
      <c r="E2793" s="2">
        <v>0</v>
      </c>
      <c r="G2793" s="2">
        <v>0</v>
      </c>
      <c r="I2793" s="2">
        <v>0</v>
      </c>
      <c r="K2793" s="2">
        <v>0</v>
      </c>
      <c r="L2793" s="9"/>
      <c r="M2793" s="2">
        <v>0</v>
      </c>
      <c r="N2793" s="9"/>
      <c r="O2793" s="2">
        <v>0</v>
      </c>
      <c r="P2793" s="9"/>
      <c r="Q2793" s="2">
        <f t="shared" si="88"/>
        <v>0</v>
      </c>
      <c r="T2793" s="11"/>
    </row>
    <row r="2794" spans="1:20" ht="11.85" hidden="1" customHeight="1" x14ac:dyDescent="0.2">
      <c r="A2794" s="3" t="s">
        <v>1290</v>
      </c>
      <c r="C2794" s="2">
        <v>0</v>
      </c>
      <c r="E2794" s="2">
        <v>0</v>
      </c>
      <c r="G2794" s="2">
        <v>0</v>
      </c>
      <c r="I2794" s="2">
        <v>0</v>
      </c>
      <c r="K2794" s="2">
        <v>0</v>
      </c>
      <c r="L2794" s="9"/>
      <c r="M2794" s="2">
        <v>0</v>
      </c>
      <c r="N2794" s="9"/>
      <c r="O2794" s="2">
        <v>0</v>
      </c>
      <c r="P2794" s="9"/>
      <c r="Q2794" s="2">
        <f t="shared" si="88"/>
        <v>0</v>
      </c>
      <c r="T2794" s="11"/>
    </row>
    <row r="2795" spans="1:20" ht="11.85" customHeight="1" x14ac:dyDescent="0.2">
      <c r="A2795" s="3" t="s">
        <v>1291</v>
      </c>
      <c r="C2795" s="2">
        <v>0</v>
      </c>
      <c r="E2795" s="2">
        <v>0</v>
      </c>
      <c r="G2795" s="2">
        <v>0</v>
      </c>
      <c r="I2795" s="2">
        <v>0</v>
      </c>
      <c r="K2795" s="2">
        <v>0</v>
      </c>
      <c r="L2795" s="9"/>
      <c r="M2795" s="2">
        <v>0</v>
      </c>
      <c r="N2795" s="9"/>
      <c r="O2795" s="2">
        <v>0</v>
      </c>
      <c r="P2795" s="9"/>
      <c r="Q2795" s="2">
        <f t="shared" si="88"/>
        <v>0</v>
      </c>
      <c r="T2795" s="11"/>
    </row>
    <row r="2796" spans="1:20" ht="11.85" customHeight="1" x14ac:dyDescent="0.2">
      <c r="A2796" s="3" t="s">
        <v>1292</v>
      </c>
      <c r="C2796" s="2">
        <v>0</v>
      </c>
      <c r="E2796" s="2">
        <v>0</v>
      </c>
      <c r="G2796" s="2">
        <v>0</v>
      </c>
      <c r="I2796" s="2">
        <v>0</v>
      </c>
      <c r="K2796" s="2">
        <v>0</v>
      </c>
      <c r="L2796" s="9"/>
      <c r="M2796" s="2">
        <v>0</v>
      </c>
      <c r="N2796" s="9"/>
      <c r="O2796" s="2">
        <v>0</v>
      </c>
      <c r="P2796" s="9"/>
      <c r="Q2796" s="2">
        <f t="shared" si="88"/>
        <v>0</v>
      </c>
      <c r="T2796" s="11"/>
    </row>
    <row r="2797" spans="1:20" ht="11.85" customHeight="1" x14ac:dyDescent="0.2">
      <c r="A2797" s="3" t="s">
        <v>1293</v>
      </c>
      <c r="C2797" s="2">
        <v>0</v>
      </c>
      <c r="E2797" s="2">
        <v>0</v>
      </c>
      <c r="G2797" s="2">
        <v>0</v>
      </c>
      <c r="I2797" s="2">
        <v>0</v>
      </c>
      <c r="K2797" s="2">
        <v>0</v>
      </c>
      <c r="L2797" s="9"/>
      <c r="M2797" s="2">
        <v>0</v>
      </c>
      <c r="N2797" s="9"/>
      <c r="O2797" s="2">
        <v>0</v>
      </c>
      <c r="P2797" s="9"/>
      <c r="Q2797" s="2">
        <f t="shared" si="88"/>
        <v>0</v>
      </c>
      <c r="T2797" s="11"/>
    </row>
    <row r="2798" spans="1:20" ht="11.85" hidden="1" customHeight="1" x14ac:dyDescent="0.2">
      <c r="A2798" s="3" t="s">
        <v>1294</v>
      </c>
      <c r="C2798" s="2">
        <v>0</v>
      </c>
      <c r="E2798" s="2">
        <v>0</v>
      </c>
      <c r="G2798" s="2">
        <v>0</v>
      </c>
      <c r="I2798" s="2">
        <v>0</v>
      </c>
      <c r="K2798" s="2">
        <v>0</v>
      </c>
      <c r="L2798" s="9"/>
      <c r="M2798" s="2">
        <v>0</v>
      </c>
      <c r="N2798" s="9"/>
      <c r="O2798" s="2">
        <v>0</v>
      </c>
      <c r="P2798" s="9"/>
      <c r="Q2798" s="2">
        <f t="shared" si="88"/>
        <v>0</v>
      </c>
      <c r="T2798" s="11"/>
    </row>
    <row r="2799" spans="1:20" ht="11.85" customHeight="1" x14ac:dyDescent="0.2">
      <c r="A2799" s="3" t="s">
        <v>1295</v>
      </c>
      <c r="C2799" s="2">
        <v>0</v>
      </c>
      <c r="E2799" s="2">
        <v>0</v>
      </c>
      <c r="G2799" s="2">
        <v>0</v>
      </c>
      <c r="I2799" s="2">
        <v>0</v>
      </c>
      <c r="K2799" s="2">
        <v>0</v>
      </c>
      <c r="L2799" s="9"/>
      <c r="M2799" s="2">
        <v>0</v>
      </c>
      <c r="N2799" s="9"/>
      <c r="O2799" s="2">
        <v>0</v>
      </c>
      <c r="P2799" s="9"/>
      <c r="Q2799" s="2">
        <f t="shared" si="88"/>
        <v>0</v>
      </c>
      <c r="T2799" s="11"/>
    </row>
    <row r="2800" spans="1:20" ht="11.85" customHeight="1" x14ac:dyDescent="0.2">
      <c r="A2800" s="3" t="s">
        <v>1296</v>
      </c>
      <c r="C2800" s="12">
        <v>0</v>
      </c>
      <c r="E2800" s="12">
        <v>0</v>
      </c>
      <c r="G2800" s="12">
        <v>0</v>
      </c>
      <c r="I2800" s="12">
        <v>0</v>
      </c>
      <c r="K2800" s="12">
        <v>0</v>
      </c>
      <c r="L2800" s="9"/>
      <c r="M2800" s="12">
        <v>0</v>
      </c>
      <c r="N2800" s="9"/>
      <c r="O2800" s="12">
        <v>0</v>
      </c>
      <c r="P2800" s="9"/>
      <c r="Q2800" s="12">
        <f>M2800+O2800</f>
        <v>0</v>
      </c>
      <c r="T2800" s="11"/>
    </row>
    <row r="2801" spans="1:18" ht="11.85" customHeight="1" x14ac:dyDescent="0.2">
      <c r="A2801" s="3" t="s">
        <v>334</v>
      </c>
      <c r="C2801" s="2">
        <f>SUM(C2781:C2787)+SUM(C2788:C2800)</f>
        <v>0</v>
      </c>
      <c r="E2801" s="2">
        <f>SUM(E2781:E2787)+SUM(E2788:E2800)</f>
        <v>0</v>
      </c>
      <c r="G2801" s="2">
        <f>SUM(G2781:G2787)+SUM(G2788:G2800)</f>
        <v>0</v>
      </c>
      <c r="I2801" s="2">
        <f>SUM(I2781:I2787)+SUM(I2788:I2800)</f>
        <v>0</v>
      </c>
      <c r="K2801" s="2">
        <f>SUM(K2781:K2787)+SUM(K2788:K2800)</f>
        <v>0</v>
      </c>
      <c r="L2801" s="9"/>
      <c r="M2801" s="2">
        <f>SUM(M2781:M2787)+SUM(M2788:M2800)</f>
        <v>0</v>
      </c>
      <c r="N2801" s="9"/>
      <c r="O2801" s="2">
        <f>SUM(O2781:O2787)+SUM(O2788:O2800)</f>
        <v>0</v>
      </c>
      <c r="P2801" s="9"/>
      <c r="Q2801" s="2">
        <f>SUM(Q2781:Q2787)+SUM(Q2788:Q2800)</f>
        <v>0</v>
      </c>
      <c r="R2801" s="54"/>
    </row>
    <row r="2802" spans="1:18" ht="11.85" customHeight="1" x14ac:dyDescent="0.2">
      <c r="L2802" s="9"/>
      <c r="N2802" s="9"/>
      <c r="P2802" s="9"/>
    </row>
    <row r="2803" spans="1:18" ht="11.85" customHeight="1" x14ac:dyDescent="0.2">
      <c r="A2803" s="3" t="s">
        <v>1297</v>
      </c>
      <c r="C2803" s="2">
        <v>0</v>
      </c>
      <c r="E2803" s="2">
        <v>0</v>
      </c>
      <c r="G2803" s="2">
        <v>0</v>
      </c>
      <c r="I2803" s="2">
        <v>0</v>
      </c>
      <c r="K2803" s="2">
        <v>0</v>
      </c>
      <c r="L2803" s="9"/>
      <c r="M2803" s="2">
        <v>0</v>
      </c>
      <c r="N2803" s="9"/>
      <c r="O2803" s="2">
        <v>0</v>
      </c>
      <c r="P2803" s="9"/>
      <c r="Q2803" s="2">
        <f>M2803+O2803</f>
        <v>0</v>
      </c>
    </row>
    <row r="2804" spans="1:18" ht="11.85" customHeight="1" x14ac:dyDescent="0.2">
      <c r="A2804" s="3" t="s">
        <v>1298</v>
      </c>
      <c r="C2804" s="12">
        <v>0</v>
      </c>
      <c r="E2804" s="12">
        <v>0</v>
      </c>
      <c r="G2804" s="12">
        <v>0</v>
      </c>
      <c r="I2804" s="12">
        <v>0</v>
      </c>
      <c r="K2804" s="12">
        <v>0</v>
      </c>
      <c r="L2804" s="9"/>
      <c r="M2804" s="12">
        <v>0</v>
      </c>
      <c r="N2804" s="9"/>
      <c r="O2804" s="12">
        <v>0</v>
      </c>
      <c r="P2804" s="9"/>
      <c r="Q2804" s="12">
        <v>0</v>
      </c>
    </row>
    <row r="2805" spans="1:18" ht="11.85" customHeight="1" x14ac:dyDescent="0.2">
      <c r="A2805" s="3" t="s">
        <v>337</v>
      </c>
      <c r="C2805" s="2">
        <f>SUM(C2803:C2804)</f>
        <v>0</v>
      </c>
      <c r="E2805" s="2">
        <f>SUM(E2803:E2804)</f>
        <v>0</v>
      </c>
      <c r="G2805" s="2">
        <f>SUM(G2803:G2804)</f>
        <v>0</v>
      </c>
      <c r="I2805" s="2">
        <f>SUM(I2803:I2804)</f>
        <v>0</v>
      </c>
      <c r="K2805" s="2">
        <f>SUM(K2803:K2804)</f>
        <v>0</v>
      </c>
      <c r="L2805" s="9"/>
      <c r="M2805" s="2">
        <f>SUM(M2803:M2804)</f>
        <v>0</v>
      </c>
      <c r="N2805" s="9"/>
      <c r="O2805" s="2">
        <f>SUM(O2803:O2804)</f>
        <v>0</v>
      </c>
      <c r="P2805" s="9"/>
      <c r="Q2805" s="2">
        <f>SUM(Q2803:Q2804)</f>
        <v>0</v>
      </c>
    </row>
    <row r="2806" spans="1:18" ht="11.85" customHeight="1" x14ac:dyDescent="0.2">
      <c r="L2806" s="9"/>
      <c r="N2806" s="9"/>
      <c r="P2806" s="9"/>
    </row>
    <row r="2807" spans="1:18" ht="11.85" customHeight="1" x14ac:dyDescent="0.2">
      <c r="A2807" s="1"/>
      <c r="B2807" s="1"/>
      <c r="E2807" s="2" t="str">
        <f>$E$1</f>
        <v>CITY OF BRADY</v>
      </c>
    </row>
    <row r="2808" spans="1:18" ht="11.85" customHeight="1" x14ac:dyDescent="0.2">
      <c r="E2808" s="2" t="str">
        <f>$E$2</f>
        <v>BUDGET  REPORT</v>
      </c>
    </row>
    <row r="2809" spans="1:18" ht="11.85" customHeight="1" x14ac:dyDescent="0.2">
      <c r="E2809" s="2" t="str">
        <f>$E$3</f>
        <v>FISCAL YEAR 2025 - 2026</v>
      </c>
    </row>
    <row r="2810" spans="1:18" ht="11.85" customHeight="1" x14ac:dyDescent="0.2">
      <c r="A2810" s="3" t="s">
        <v>1145</v>
      </c>
    </row>
    <row r="2811" spans="1:18" ht="11.85" customHeight="1" x14ac:dyDescent="0.2">
      <c r="A2811" s="3" t="s">
        <v>1254</v>
      </c>
    </row>
    <row r="2812" spans="1:18" ht="11.85" customHeight="1" x14ac:dyDescent="0.2">
      <c r="A2812" s="30" t="s">
        <v>681</v>
      </c>
      <c r="I2812" s="49" t="str">
        <f>$I$6</f>
        <v>(----- 2024-2025------)</v>
      </c>
      <c r="J2812" s="49"/>
      <c r="K2812" s="49"/>
      <c r="L2812" s="6"/>
      <c r="M2812" s="50" t="str">
        <f>$M$6</f>
        <v>2025-2026</v>
      </c>
      <c r="N2812" s="50"/>
      <c r="O2812" s="50"/>
      <c r="P2812" s="50"/>
      <c r="Q2812" s="50"/>
    </row>
    <row r="2813" spans="1:18" ht="11.85" customHeight="1" x14ac:dyDescent="0.2">
      <c r="C2813" s="5" t="str">
        <f>$C$7</f>
        <v>2021-2022</v>
      </c>
      <c r="D2813" s="5"/>
      <c r="E2813" s="5" t="str">
        <f>$E$7</f>
        <v>2022-2023</v>
      </c>
      <c r="F2813" s="5"/>
      <c r="G2813" s="5" t="str">
        <f>$G$7</f>
        <v>2023-2024</v>
      </c>
      <c r="H2813" s="5"/>
      <c r="I2813" s="5" t="s">
        <v>9</v>
      </c>
      <c r="J2813" s="5"/>
      <c r="K2813" s="5" t="str">
        <f>+$K$7</f>
        <v>PROJECTED</v>
      </c>
      <c r="L2813" s="6"/>
      <c r="M2813" s="5" t="str">
        <f>$M$7</f>
        <v>2025-2026</v>
      </c>
      <c r="N2813" s="6"/>
      <c r="O2813" s="5" t="str">
        <f>$O$7</f>
        <v>2025-2026</v>
      </c>
      <c r="P2813" s="6"/>
      <c r="Q2813" s="5" t="str">
        <f>$Q$7</f>
        <v>APPROVED</v>
      </c>
    </row>
    <row r="2814" spans="1:18" ht="11.85" customHeight="1" x14ac:dyDescent="0.2">
      <c r="A2814" s="7" t="s">
        <v>279</v>
      </c>
      <c r="C2814" s="8" t="s">
        <v>12</v>
      </c>
      <c r="D2814" s="5"/>
      <c r="E2814" s="8" t="s">
        <v>12</v>
      </c>
      <c r="F2814" s="5"/>
      <c r="G2814" s="8" t="s">
        <v>12</v>
      </c>
      <c r="H2814" s="5"/>
      <c r="I2814" s="8" t="s">
        <v>13</v>
      </c>
      <c r="J2814" s="5"/>
      <c r="K2814" s="8" t="s">
        <v>13</v>
      </c>
      <c r="L2814" s="6"/>
      <c r="M2814" s="8" t="str">
        <f>$M$8</f>
        <v>BASE</v>
      </c>
      <c r="N2814" s="6"/>
      <c r="O2814" s="8" t="str">
        <f>$O$8</f>
        <v>SUPPLEMENTAL</v>
      </c>
      <c r="P2814" s="6"/>
      <c r="Q2814" s="8" t="str">
        <f>$Q$8</f>
        <v>BUDGET</v>
      </c>
    </row>
    <row r="2815" spans="1:18" ht="11.85" customHeight="1" x14ac:dyDescent="0.2">
      <c r="L2815" s="9"/>
      <c r="N2815" s="9"/>
      <c r="P2815" s="9"/>
    </row>
    <row r="2816" spans="1:18" ht="11.85" customHeight="1" x14ac:dyDescent="0.2">
      <c r="A2816" s="10" t="s">
        <v>1023</v>
      </c>
      <c r="L2816" s="9"/>
      <c r="N2816" s="9"/>
      <c r="P2816" s="9"/>
    </row>
    <row r="2817" spans="1:22" ht="11.85" customHeight="1" x14ac:dyDescent="0.2">
      <c r="A2817" s="3" t="s">
        <v>1299</v>
      </c>
      <c r="C2817" s="12">
        <v>0</v>
      </c>
      <c r="E2817" s="12">
        <v>0</v>
      </c>
      <c r="G2817" s="12">
        <v>0</v>
      </c>
      <c r="I2817" s="12">
        <v>0</v>
      </c>
      <c r="K2817" s="12">
        <v>0</v>
      </c>
      <c r="L2817" s="9"/>
      <c r="M2817" s="12">
        <v>0</v>
      </c>
      <c r="N2817" s="9"/>
      <c r="O2817" s="12">
        <v>0</v>
      </c>
      <c r="P2817" s="9"/>
      <c r="Q2817" s="12">
        <f>M2817+O2817</f>
        <v>0</v>
      </c>
    </row>
    <row r="2818" spans="1:22" ht="11.85" customHeight="1" x14ac:dyDescent="0.2">
      <c r="A2818" s="3" t="s">
        <v>1025</v>
      </c>
      <c r="C2818" s="2">
        <f>SUM(C2817:C2817)</f>
        <v>0</v>
      </c>
      <c r="E2818" s="2">
        <f>SUM(E2817:E2817)</f>
        <v>0</v>
      </c>
      <c r="G2818" s="2">
        <f>SUM(G2817:G2817)</f>
        <v>0</v>
      </c>
      <c r="I2818" s="2">
        <f>SUM(I2817:I2817)</f>
        <v>0</v>
      </c>
      <c r="K2818" s="2">
        <f>SUM(K2817:K2817)</f>
        <v>0</v>
      </c>
      <c r="L2818" s="9"/>
      <c r="M2818" s="2">
        <f>SUM(M2817:M2817)</f>
        <v>0</v>
      </c>
      <c r="N2818" s="9"/>
      <c r="O2818" s="2">
        <f>SUM(O2817:O2817)</f>
        <v>0</v>
      </c>
      <c r="P2818" s="9"/>
      <c r="Q2818" s="2">
        <f>SUM(Q2817:Q2817)</f>
        <v>0</v>
      </c>
    </row>
    <row r="2819" spans="1:22" ht="11.85" customHeight="1" x14ac:dyDescent="0.2">
      <c r="L2819" s="9"/>
      <c r="N2819" s="9"/>
      <c r="P2819" s="9"/>
    </row>
    <row r="2820" spans="1:22" ht="11.85" customHeight="1" x14ac:dyDescent="0.2">
      <c r="A2820" s="10" t="s">
        <v>338</v>
      </c>
      <c r="L2820" s="9"/>
      <c r="N2820" s="9"/>
      <c r="P2820" s="9"/>
    </row>
    <row r="2821" spans="1:22" ht="11.85" customHeight="1" x14ac:dyDescent="0.2">
      <c r="A2821" s="3" t="s">
        <v>1300</v>
      </c>
      <c r="C2821" s="2">
        <v>0</v>
      </c>
      <c r="E2821" s="2">
        <v>0</v>
      </c>
      <c r="G2821" s="2">
        <v>0</v>
      </c>
      <c r="I2821" s="2">
        <v>0</v>
      </c>
      <c r="K2821" s="2">
        <v>0</v>
      </c>
      <c r="L2821" s="9"/>
      <c r="M2821" s="2">
        <v>0</v>
      </c>
      <c r="N2821" s="9"/>
      <c r="O2821" s="2">
        <v>0</v>
      </c>
      <c r="P2821" s="9"/>
      <c r="Q2821" s="2">
        <f t="shared" ref="Q2821:Q2827" si="89">M2821+O2821</f>
        <v>0</v>
      </c>
      <c r="T2821" s="11"/>
    </row>
    <row r="2822" spans="1:22" ht="11.85" customHeight="1" x14ac:dyDescent="0.2">
      <c r="A2822" s="3" t="s">
        <v>1301</v>
      </c>
      <c r="C2822" s="2">
        <v>0</v>
      </c>
      <c r="E2822" s="2">
        <v>0</v>
      </c>
      <c r="G2822" s="2">
        <v>0</v>
      </c>
      <c r="I2822" s="2">
        <v>0</v>
      </c>
      <c r="K2822" s="2">
        <v>0</v>
      </c>
      <c r="L2822" s="9"/>
      <c r="M2822" s="2">
        <v>0</v>
      </c>
      <c r="N2822" s="9"/>
      <c r="O2822" s="2">
        <v>0</v>
      </c>
      <c r="P2822" s="9"/>
      <c r="Q2822" s="2">
        <f t="shared" si="89"/>
        <v>0</v>
      </c>
    </row>
    <row r="2823" spans="1:22" ht="11.85" customHeight="1" x14ac:dyDescent="0.2">
      <c r="A2823" s="3" t="s">
        <v>1302</v>
      </c>
      <c r="C2823" s="2">
        <v>0</v>
      </c>
      <c r="E2823" s="2">
        <v>0</v>
      </c>
      <c r="G2823" s="2">
        <v>0</v>
      </c>
      <c r="I2823" s="2">
        <v>0</v>
      </c>
      <c r="K2823" s="2">
        <v>0</v>
      </c>
      <c r="L2823" s="9"/>
      <c r="M2823" s="2">
        <v>0</v>
      </c>
      <c r="N2823" s="9"/>
      <c r="O2823" s="2">
        <v>0</v>
      </c>
      <c r="P2823" s="9"/>
      <c r="Q2823" s="2">
        <f t="shared" si="89"/>
        <v>0</v>
      </c>
    </row>
    <row r="2824" spans="1:22" ht="11.85" hidden="1" customHeight="1" x14ac:dyDescent="0.2">
      <c r="A2824" s="3" t="s">
        <v>1303</v>
      </c>
      <c r="C2824" s="2">
        <v>0</v>
      </c>
      <c r="E2824" s="2">
        <v>0</v>
      </c>
      <c r="G2824" s="2">
        <v>0</v>
      </c>
      <c r="I2824" s="2">
        <v>0</v>
      </c>
      <c r="K2824" s="2">
        <v>0</v>
      </c>
      <c r="L2824" s="9"/>
      <c r="M2824" s="2">
        <v>0</v>
      </c>
      <c r="N2824" s="9"/>
      <c r="O2824" s="2">
        <v>0</v>
      </c>
      <c r="P2824" s="9"/>
      <c r="Q2824" s="2">
        <f t="shared" si="89"/>
        <v>0</v>
      </c>
    </row>
    <row r="2825" spans="1:22" ht="11.85" customHeight="1" x14ac:dyDescent="0.2">
      <c r="A2825" s="3" t="s">
        <v>1304</v>
      </c>
      <c r="C2825" s="2">
        <v>0</v>
      </c>
      <c r="E2825" s="2">
        <v>0</v>
      </c>
      <c r="G2825" s="2">
        <v>0</v>
      </c>
      <c r="I2825" s="2">
        <v>0</v>
      </c>
      <c r="K2825" s="2">
        <v>0</v>
      </c>
      <c r="L2825" s="9"/>
      <c r="M2825" s="2">
        <v>0</v>
      </c>
      <c r="N2825" s="9"/>
      <c r="O2825" s="2">
        <v>0</v>
      </c>
      <c r="P2825" s="9"/>
      <c r="Q2825" s="2">
        <f t="shared" si="89"/>
        <v>0</v>
      </c>
    </row>
    <row r="2826" spans="1:22" ht="11.85" customHeight="1" x14ac:dyDescent="0.2">
      <c r="A2826" s="3" t="s">
        <v>1305</v>
      </c>
      <c r="C2826" s="2">
        <v>0</v>
      </c>
      <c r="E2826" s="2">
        <v>0</v>
      </c>
      <c r="G2826" s="2">
        <v>0</v>
      </c>
      <c r="I2826" s="2">
        <v>0</v>
      </c>
      <c r="K2826" s="2">
        <v>0</v>
      </c>
      <c r="L2826" s="9"/>
      <c r="M2826" s="2">
        <v>0</v>
      </c>
      <c r="N2826" s="9"/>
      <c r="O2826" s="2">
        <v>0</v>
      </c>
      <c r="P2826" s="9"/>
      <c r="Q2826" s="2">
        <f t="shared" si="89"/>
        <v>0</v>
      </c>
    </row>
    <row r="2827" spans="1:22" ht="11.85" customHeight="1" x14ac:dyDescent="0.2">
      <c r="A2827" s="3" t="s">
        <v>1306</v>
      </c>
      <c r="C2827" s="12">
        <v>0</v>
      </c>
      <c r="E2827" s="12">
        <v>0</v>
      </c>
      <c r="G2827" s="12">
        <v>0</v>
      </c>
      <c r="I2827" s="12">
        <v>0</v>
      </c>
      <c r="K2827" s="12">
        <v>0</v>
      </c>
      <c r="L2827" s="9"/>
      <c r="M2827" s="12">
        <v>0</v>
      </c>
      <c r="N2827" s="9"/>
      <c r="O2827" s="12">
        <v>0</v>
      </c>
      <c r="P2827" s="9"/>
      <c r="Q2827" s="12">
        <f t="shared" si="89"/>
        <v>0</v>
      </c>
      <c r="R2827" s="54"/>
    </row>
    <row r="2828" spans="1:22" ht="11.85" customHeight="1" x14ac:dyDescent="0.2">
      <c r="A2828" s="3" t="s">
        <v>342</v>
      </c>
      <c r="C2828" s="2">
        <f>SUM(C2821:C2827)</f>
        <v>0</v>
      </c>
      <c r="E2828" s="2">
        <f>SUM(E2821:E2827)</f>
        <v>0</v>
      </c>
      <c r="G2828" s="2">
        <f>SUM(G2821:G2827)</f>
        <v>0</v>
      </c>
      <c r="I2828" s="2">
        <f>SUM(I2821:I2827)</f>
        <v>0</v>
      </c>
      <c r="K2828" s="2">
        <f>SUM(K2821:K2827)</f>
        <v>0</v>
      </c>
      <c r="L2828" s="9"/>
      <c r="M2828" s="2">
        <f>SUM(M2821:M2827)</f>
        <v>0</v>
      </c>
      <c r="N2828" s="9"/>
      <c r="O2828" s="2">
        <f>SUM(O2821:O2827)</f>
        <v>0</v>
      </c>
      <c r="P2828" s="9"/>
      <c r="Q2828" s="2">
        <f>SUM(Q2821:Q2827)</f>
        <v>0</v>
      </c>
    </row>
    <row r="2829" spans="1:22" ht="11.85" customHeight="1" x14ac:dyDescent="0.2">
      <c r="L2829" s="9"/>
      <c r="N2829" s="9"/>
      <c r="P2829" s="9"/>
      <c r="T2829" s="11"/>
    </row>
    <row r="2830" spans="1:22" ht="11.85" customHeight="1" x14ac:dyDescent="0.2">
      <c r="A2830" s="3" t="s">
        <v>1307</v>
      </c>
      <c r="C2830" s="2">
        <f>C2762+C2778+C2801+C2805+C2818+C2828</f>
        <v>0</v>
      </c>
      <c r="E2830" s="2">
        <f>E2762+E2778+E2801+E2805+E2818+E2828</f>
        <v>0</v>
      </c>
      <c r="G2830" s="2">
        <f>G2762+G2778+G2801+G2805+G2818+G2828</f>
        <v>0</v>
      </c>
      <c r="I2830" s="2">
        <f>I2762+I2778+I2801+I2805+I2818+I2828</f>
        <v>0</v>
      </c>
      <c r="K2830" s="2">
        <f>K2762+K2778+K2801+K2805+K2818+K2828</f>
        <v>0</v>
      </c>
      <c r="L2830" s="9"/>
      <c r="M2830" s="2">
        <f>M2762+M2778+M2801+M2805+M2818+M2828</f>
        <v>0</v>
      </c>
      <c r="N2830" s="9"/>
      <c r="O2830" s="2">
        <f>O2762+O2778+O2801+O2805+O2818+O2828</f>
        <v>0</v>
      </c>
      <c r="P2830" s="9"/>
      <c r="Q2830" s="2">
        <f>Q2762+Q2778+Q2801+Q2805+Q2818+Q2828</f>
        <v>0</v>
      </c>
      <c r="R2830" s="54"/>
      <c r="U2830" s="13"/>
      <c r="V2830" s="9"/>
    </row>
    <row r="2831" spans="1:22" ht="11.85" customHeight="1" x14ac:dyDescent="0.2"/>
    <row r="2832" spans="1:22" ht="11.85" customHeight="1" x14ac:dyDescent="0.2"/>
    <row r="2833" ht="11.85" customHeight="1" x14ac:dyDescent="0.2"/>
    <row r="2834" ht="11.85" customHeight="1" x14ac:dyDescent="0.2"/>
    <row r="2835" ht="11.85" customHeight="1" x14ac:dyDescent="0.2"/>
    <row r="2836" ht="11.85" customHeight="1" x14ac:dyDescent="0.2"/>
    <row r="2837" ht="11.85" customHeight="1" x14ac:dyDescent="0.2"/>
    <row r="2838" ht="11.85" customHeight="1" x14ac:dyDescent="0.2"/>
    <row r="2839" ht="11.85" customHeight="1" x14ac:dyDescent="0.2"/>
    <row r="2840" ht="11.85" customHeight="1" x14ac:dyDescent="0.2"/>
    <row r="2841" ht="11.85" customHeight="1" x14ac:dyDescent="0.2"/>
    <row r="2842" ht="11.85" customHeight="1" x14ac:dyDescent="0.2"/>
    <row r="2843" ht="11.85" customHeight="1" x14ac:dyDescent="0.2"/>
    <row r="2844" ht="11.85" customHeight="1" x14ac:dyDescent="0.2"/>
    <row r="2845" ht="11.85" customHeight="1" x14ac:dyDescent="0.2"/>
    <row r="2846" ht="11.85" customHeight="1" x14ac:dyDescent="0.2"/>
    <row r="2847" ht="11.85" customHeight="1" x14ac:dyDescent="0.2"/>
    <row r="2848" ht="11.85" customHeight="1" x14ac:dyDescent="0.2"/>
    <row r="2849" ht="11.85" customHeight="1" x14ac:dyDescent="0.2"/>
    <row r="2850" ht="11.85" customHeight="1" x14ac:dyDescent="0.2"/>
    <row r="2851" ht="11.85" customHeight="1" x14ac:dyDescent="0.2"/>
    <row r="2852" ht="11.85" customHeight="1" x14ac:dyDescent="0.2"/>
    <row r="2853" ht="11.85" customHeight="1" x14ac:dyDescent="0.2"/>
    <row r="2854" ht="11.85" customHeight="1" x14ac:dyDescent="0.2"/>
    <row r="2855" ht="11.85" customHeight="1" x14ac:dyDescent="0.2"/>
    <row r="2856" ht="11.85" customHeight="1" x14ac:dyDescent="0.2"/>
    <row r="2857" ht="11.85" customHeight="1" x14ac:dyDescent="0.2"/>
    <row r="2858" ht="11.85" customHeight="1" x14ac:dyDescent="0.2"/>
    <row r="2859" ht="11.85" customHeight="1" x14ac:dyDescent="0.2"/>
    <row r="2860" ht="11.85" customHeight="1" x14ac:dyDescent="0.2"/>
    <row r="2861" ht="11.85" customHeight="1" x14ac:dyDescent="0.2"/>
    <row r="2862" ht="11.85" customHeight="1" x14ac:dyDescent="0.2"/>
    <row r="2863" ht="11.85" customHeight="1" x14ac:dyDescent="0.2"/>
    <row r="2864" ht="11.85" customHeight="1" x14ac:dyDescent="0.2"/>
    <row r="2865" spans="1:17" ht="11.85" customHeight="1" x14ac:dyDescent="0.2"/>
    <row r="2866" spans="1:17" ht="11.85" customHeight="1" x14ac:dyDescent="0.2"/>
    <row r="2867" spans="1:17" ht="11.85" customHeight="1" x14ac:dyDescent="0.2"/>
    <row r="2868" spans="1:17" ht="11.85" customHeight="1" x14ac:dyDescent="0.2"/>
    <row r="2869" spans="1:17" ht="11.85" customHeight="1" x14ac:dyDescent="0.2"/>
    <row r="2870" spans="1:17" ht="11.85" customHeight="1" x14ac:dyDescent="0.2"/>
    <row r="2871" spans="1:17" ht="11.85" customHeight="1" x14ac:dyDescent="0.2"/>
    <row r="2872" spans="1:17" ht="11.85" customHeight="1" x14ac:dyDescent="0.2">
      <c r="A2872" s="1"/>
      <c r="B2872" s="1"/>
      <c r="E2872" s="2" t="str">
        <f>$E$1</f>
        <v>CITY OF BRADY</v>
      </c>
    </row>
    <row r="2873" spans="1:17" ht="11.85" customHeight="1" x14ac:dyDescent="0.2">
      <c r="E2873" s="2" t="str">
        <f>$E$2</f>
        <v>BUDGET  REPORT</v>
      </c>
    </row>
    <row r="2874" spans="1:17" ht="11.85" customHeight="1" x14ac:dyDescent="0.2">
      <c r="E2874" s="2" t="str">
        <f>$E$3</f>
        <v>FISCAL YEAR 2025 - 2026</v>
      </c>
    </row>
    <row r="2875" spans="1:17" ht="11.85" customHeight="1" x14ac:dyDescent="0.2">
      <c r="A2875" s="3" t="s">
        <v>1145</v>
      </c>
    </row>
    <row r="2876" spans="1:17" ht="11.85" customHeight="1" x14ac:dyDescent="0.2">
      <c r="A2876" s="3" t="s">
        <v>1308</v>
      </c>
    </row>
    <row r="2877" spans="1:17" ht="11.85" customHeight="1" x14ac:dyDescent="0.2">
      <c r="A2877" s="30" t="s">
        <v>681</v>
      </c>
      <c r="I2877" s="49" t="str">
        <f>$I$6</f>
        <v>(----- 2024-2025------)</v>
      </c>
      <c r="J2877" s="49"/>
      <c r="K2877" s="49"/>
      <c r="L2877" s="6"/>
      <c r="M2877" s="50" t="str">
        <f>$M$6</f>
        <v>2025-2026</v>
      </c>
      <c r="N2877" s="50"/>
      <c r="O2877" s="50"/>
      <c r="P2877" s="50"/>
      <c r="Q2877" s="50"/>
    </row>
    <row r="2878" spans="1:17" ht="11.85" customHeight="1" x14ac:dyDescent="0.2">
      <c r="C2878" s="5" t="str">
        <f>$C$7</f>
        <v>2021-2022</v>
      </c>
      <c r="D2878" s="5"/>
      <c r="E2878" s="5" t="str">
        <f>$E$7</f>
        <v>2022-2023</v>
      </c>
      <c r="F2878" s="5"/>
      <c r="G2878" s="5" t="str">
        <f>$G$7</f>
        <v>2023-2024</v>
      </c>
      <c r="H2878" s="5"/>
      <c r="I2878" s="5" t="s">
        <v>9</v>
      </c>
      <c r="J2878" s="5"/>
      <c r="K2878" s="5" t="str">
        <f>+$K$7</f>
        <v>PROJECTED</v>
      </c>
      <c r="L2878" s="6"/>
      <c r="M2878" s="5" t="str">
        <f>$M$7</f>
        <v>2025-2026</v>
      </c>
      <c r="N2878" s="6"/>
      <c r="O2878" s="5" t="str">
        <f>$O$7</f>
        <v>2025-2026</v>
      </c>
      <c r="P2878" s="6"/>
      <c r="Q2878" s="5" t="str">
        <f>$Q$7</f>
        <v>APPROVED</v>
      </c>
    </row>
    <row r="2879" spans="1:17" ht="11.85" customHeight="1" x14ac:dyDescent="0.2">
      <c r="A2879" s="7" t="s">
        <v>279</v>
      </c>
      <c r="C2879" s="8" t="s">
        <v>12</v>
      </c>
      <c r="D2879" s="5"/>
      <c r="E2879" s="8" t="s">
        <v>12</v>
      </c>
      <c r="F2879" s="5"/>
      <c r="G2879" s="8" t="s">
        <v>12</v>
      </c>
      <c r="H2879" s="5"/>
      <c r="I2879" s="8" t="s">
        <v>13</v>
      </c>
      <c r="J2879" s="5"/>
      <c r="K2879" s="8" t="s">
        <v>13</v>
      </c>
      <c r="L2879" s="6"/>
      <c r="M2879" s="8" t="str">
        <f>$M$8</f>
        <v>BASE</v>
      </c>
      <c r="N2879" s="6"/>
      <c r="O2879" s="8" t="str">
        <f>$O$8</f>
        <v>SUPPLEMENTAL</v>
      </c>
      <c r="P2879" s="6"/>
      <c r="Q2879" s="8" t="str">
        <f>$Q$8</f>
        <v>BUDGET</v>
      </c>
    </row>
    <row r="2880" spans="1:17" ht="11.85" customHeight="1" x14ac:dyDescent="0.2"/>
    <row r="2881" spans="1:22" ht="11.85" customHeight="1" x14ac:dyDescent="0.2">
      <c r="A2881" s="10" t="s">
        <v>292</v>
      </c>
      <c r="L2881" s="9"/>
      <c r="N2881" s="9"/>
      <c r="P2881" s="9"/>
    </row>
    <row r="2882" spans="1:22" ht="11.85" customHeight="1" x14ac:dyDescent="0.2">
      <c r="A2882" s="3" t="s">
        <v>1309</v>
      </c>
      <c r="C2882" s="2">
        <v>0</v>
      </c>
      <c r="E2882" s="2">
        <v>0</v>
      </c>
      <c r="G2882" s="2">
        <v>0</v>
      </c>
      <c r="I2882" s="2">
        <v>0</v>
      </c>
      <c r="K2882" s="2">
        <v>0</v>
      </c>
      <c r="L2882" s="9"/>
      <c r="M2882" s="2">
        <v>0</v>
      </c>
      <c r="N2882" s="9"/>
      <c r="O2882" s="2">
        <v>0</v>
      </c>
      <c r="P2882" s="9"/>
      <c r="Q2882" s="2">
        <f>M2882+O2882</f>
        <v>0</v>
      </c>
      <c r="T2882" s="11"/>
    </row>
    <row r="2883" spans="1:22" ht="11.85" customHeight="1" x14ac:dyDescent="0.2">
      <c r="A2883" s="3" t="s">
        <v>1310</v>
      </c>
      <c r="C2883" s="12">
        <v>0</v>
      </c>
      <c r="E2883" s="12">
        <v>0</v>
      </c>
      <c r="G2883" s="12">
        <v>0</v>
      </c>
      <c r="I2883" s="12">
        <v>0</v>
      </c>
      <c r="K2883" s="12">
        <v>0</v>
      </c>
      <c r="L2883" s="9"/>
      <c r="M2883" s="12">
        <v>0</v>
      </c>
      <c r="N2883" s="9"/>
      <c r="O2883" s="12">
        <v>0</v>
      </c>
      <c r="P2883" s="9"/>
      <c r="Q2883" s="12">
        <f>M2883+O2883</f>
        <v>0</v>
      </c>
      <c r="T2883" s="11"/>
      <c r="V2883" s="28"/>
    </row>
    <row r="2884" spans="1:22" ht="11.85" customHeight="1" x14ac:dyDescent="0.2">
      <c r="A2884" s="3" t="s">
        <v>310</v>
      </c>
      <c r="C2884" s="2">
        <f>SUM(C2882:C2883)</f>
        <v>0</v>
      </c>
      <c r="E2884" s="2">
        <f>SUM(E2882:E2883)</f>
        <v>0</v>
      </c>
      <c r="G2884" s="2">
        <f>SUM(G2882:G2883)</f>
        <v>0</v>
      </c>
      <c r="I2884" s="2">
        <f>SUM(I2882:I2883)</f>
        <v>0</v>
      </c>
      <c r="K2884" s="2">
        <f>SUM(K2882:K2883)</f>
        <v>0</v>
      </c>
      <c r="L2884" s="9"/>
      <c r="M2884" s="2">
        <f>SUM(M2882:M2883)</f>
        <v>0</v>
      </c>
      <c r="N2884" s="9"/>
      <c r="O2884" s="2">
        <f>SUM(O2882:O2883)</f>
        <v>0</v>
      </c>
      <c r="P2884" s="9"/>
      <c r="Q2884" s="2">
        <f>SUM(Q2882:Q2883)</f>
        <v>0</v>
      </c>
    </row>
    <row r="2885" spans="1:22" ht="11.85" customHeight="1" x14ac:dyDescent="0.2">
      <c r="L2885" s="9"/>
      <c r="N2885" s="9"/>
      <c r="P2885" s="9"/>
    </row>
    <row r="2886" spans="1:22" ht="11.85" customHeight="1" x14ac:dyDescent="0.2">
      <c r="A2886" s="10" t="s">
        <v>338</v>
      </c>
      <c r="L2886" s="9"/>
      <c r="N2886" s="9"/>
      <c r="P2886" s="9"/>
    </row>
    <row r="2887" spans="1:22" ht="11.85" customHeight="1" x14ac:dyDescent="0.2">
      <c r="A2887" s="3" t="s">
        <v>1311</v>
      </c>
      <c r="C2887" s="12">
        <v>0</v>
      </c>
      <c r="E2887" s="12">
        <v>0</v>
      </c>
      <c r="G2887" s="12">
        <v>0</v>
      </c>
      <c r="I2887" s="12">
        <v>0</v>
      </c>
      <c r="K2887" s="12">
        <v>0</v>
      </c>
      <c r="L2887" s="9"/>
      <c r="M2887" s="12">
        <v>0</v>
      </c>
      <c r="N2887" s="9"/>
      <c r="O2887" s="12">
        <v>0</v>
      </c>
      <c r="P2887" s="9"/>
      <c r="Q2887" s="12">
        <f>M2887+O2887</f>
        <v>0</v>
      </c>
    </row>
    <row r="2888" spans="1:22" ht="11.85" customHeight="1" x14ac:dyDescent="0.2">
      <c r="A2888" s="3" t="s">
        <v>342</v>
      </c>
      <c r="C2888" s="2">
        <f>SUM(C2887:C2887)</f>
        <v>0</v>
      </c>
      <c r="E2888" s="2">
        <f>SUM(E2887:E2887)</f>
        <v>0</v>
      </c>
      <c r="G2888" s="2">
        <f>SUM(G2887:G2887)</f>
        <v>0</v>
      </c>
      <c r="I2888" s="2">
        <f>SUM(I2887:I2887)</f>
        <v>0</v>
      </c>
      <c r="K2888" s="2">
        <f>SUM(K2887:K2887)</f>
        <v>0</v>
      </c>
      <c r="L2888" s="9"/>
      <c r="M2888" s="2">
        <f>SUM(M2887:M2887)</f>
        <v>0</v>
      </c>
      <c r="N2888" s="9"/>
      <c r="O2888" s="2">
        <f>SUM(O2887:O2887)</f>
        <v>0</v>
      </c>
      <c r="P2888" s="9"/>
      <c r="Q2888" s="2">
        <f>SUM(Q2887:Q2887)</f>
        <v>0</v>
      </c>
      <c r="V2888" s="37"/>
    </row>
    <row r="2889" spans="1:22" ht="11.85" customHeight="1" x14ac:dyDescent="0.2">
      <c r="L2889" s="9"/>
      <c r="N2889" s="9"/>
      <c r="P2889" s="9"/>
      <c r="T2889" s="11"/>
    </row>
    <row r="2890" spans="1:22" ht="11.85" customHeight="1" x14ac:dyDescent="0.2">
      <c r="A2890" s="3" t="s">
        <v>1312</v>
      </c>
      <c r="C2890" s="2">
        <f>+C2884+C2888</f>
        <v>0</v>
      </c>
      <c r="E2890" s="2">
        <f>+E2884+E2888</f>
        <v>0</v>
      </c>
      <c r="G2890" s="2">
        <f>+G2884+G2888</f>
        <v>0</v>
      </c>
      <c r="I2890" s="2">
        <f>+I2884+I2888</f>
        <v>0</v>
      </c>
      <c r="K2890" s="2">
        <f>+K2884+K2888</f>
        <v>0</v>
      </c>
      <c r="L2890" s="2"/>
      <c r="M2890" s="2">
        <f>+M2884+M2888</f>
        <v>0</v>
      </c>
      <c r="N2890" s="2"/>
      <c r="O2890" s="2">
        <f>+O2884+O2888</f>
        <v>0</v>
      </c>
      <c r="P2890" s="2"/>
      <c r="Q2890" s="2">
        <f>+Q2884+Q2888</f>
        <v>0</v>
      </c>
      <c r="R2890" s="54"/>
      <c r="U2890" s="13"/>
    </row>
    <row r="2891" spans="1:22" ht="11.85" customHeight="1" x14ac:dyDescent="0.2">
      <c r="L2891" s="9"/>
      <c r="N2891" s="9"/>
      <c r="P2891" s="9"/>
      <c r="T2891" s="11"/>
    </row>
    <row r="2892" spans="1:22" ht="11.85" customHeight="1" x14ac:dyDescent="0.2">
      <c r="L2892" s="9"/>
      <c r="N2892" s="9"/>
      <c r="P2892" s="9"/>
      <c r="T2892" s="11"/>
    </row>
    <row r="2893" spans="1:22" ht="11.85" customHeight="1" x14ac:dyDescent="0.2">
      <c r="L2893" s="9"/>
      <c r="N2893" s="9"/>
      <c r="P2893" s="9"/>
      <c r="T2893" s="11"/>
    </row>
    <row r="2894" spans="1:22" ht="11.85" customHeight="1" x14ac:dyDescent="0.2">
      <c r="L2894" s="9"/>
      <c r="N2894" s="9"/>
      <c r="P2894" s="9"/>
      <c r="T2894" s="11"/>
    </row>
    <row r="2895" spans="1:22" ht="11.85" customHeight="1" x14ac:dyDescent="0.2">
      <c r="L2895" s="9"/>
      <c r="N2895" s="9"/>
      <c r="P2895" s="9"/>
      <c r="T2895" s="11"/>
    </row>
    <row r="2896" spans="1:22" ht="11.85" customHeight="1" x14ac:dyDescent="0.2">
      <c r="L2896" s="9"/>
      <c r="N2896" s="9"/>
      <c r="P2896" s="9"/>
      <c r="T2896" s="11"/>
    </row>
    <row r="2897" spans="12:20" ht="11.85" customHeight="1" x14ac:dyDescent="0.2">
      <c r="L2897" s="9"/>
      <c r="N2897" s="9"/>
      <c r="P2897" s="9"/>
      <c r="T2897" s="11"/>
    </row>
    <row r="2898" spans="12:20" ht="11.85" customHeight="1" x14ac:dyDescent="0.2">
      <c r="L2898" s="9"/>
      <c r="N2898" s="9"/>
      <c r="P2898" s="9"/>
      <c r="T2898" s="11"/>
    </row>
    <row r="2899" spans="12:20" ht="11.85" customHeight="1" x14ac:dyDescent="0.2">
      <c r="L2899" s="9"/>
      <c r="N2899" s="9"/>
      <c r="P2899" s="9"/>
      <c r="T2899" s="11"/>
    </row>
    <row r="2900" spans="12:20" ht="11.85" customHeight="1" x14ac:dyDescent="0.2">
      <c r="L2900" s="9"/>
      <c r="N2900" s="9"/>
      <c r="P2900" s="9"/>
      <c r="T2900" s="11"/>
    </row>
    <row r="2901" spans="12:20" ht="11.85" customHeight="1" x14ac:dyDescent="0.2">
      <c r="L2901" s="9"/>
      <c r="N2901" s="9"/>
      <c r="P2901" s="9"/>
      <c r="T2901" s="11"/>
    </row>
    <row r="2902" spans="12:20" ht="11.85" customHeight="1" x14ac:dyDescent="0.2">
      <c r="L2902" s="9"/>
      <c r="N2902" s="9"/>
      <c r="P2902" s="9"/>
      <c r="T2902" s="11"/>
    </row>
    <row r="2903" spans="12:20" ht="11.85" customHeight="1" x14ac:dyDescent="0.2">
      <c r="L2903" s="9"/>
      <c r="N2903" s="9"/>
      <c r="P2903" s="9"/>
      <c r="T2903" s="11"/>
    </row>
    <row r="2904" spans="12:20" ht="11.85" customHeight="1" x14ac:dyDescent="0.2">
      <c r="L2904" s="9"/>
      <c r="N2904" s="9"/>
      <c r="P2904" s="9"/>
      <c r="T2904" s="11"/>
    </row>
    <row r="2905" spans="12:20" ht="11.85" customHeight="1" x14ac:dyDescent="0.2">
      <c r="L2905" s="9"/>
      <c r="N2905" s="9"/>
      <c r="P2905" s="9"/>
      <c r="T2905" s="11"/>
    </row>
    <row r="2906" spans="12:20" ht="11.85" customHeight="1" x14ac:dyDescent="0.2">
      <c r="L2906" s="9"/>
      <c r="N2906" s="9"/>
      <c r="P2906" s="9"/>
      <c r="T2906" s="11"/>
    </row>
    <row r="2907" spans="12:20" ht="11.85" customHeight="1" x14ac:dyDescent="0.2">
      <c r="L2907" s="9"/>
      <c r="N2907" s="9"/>
      <c r="P2907" s="9"/>
      <c r="T2907" s="11"/>
    </row>
    <row r="2908" spans="12:20" ht="11.85" customHeight="1" x14ac:dyDescent="0.2">
      <c r="L2908" s="9"/>
      <c r="N2908" s="9"/>
      <c r="P2908" s="9"/>
      <c r="T2908" s="11"/>
    </row>
    <row r="2909" spans="12:20" ht="11.85" customHeight="1" x14ac:dyDescent="0.2">
      <c r="L2909" s="9"/>
      <c r="N2909" s="9"/>
      <c r="P2909" s="9"/>
      <c r="T2909" s="11"/>
    </row>
    <row r="2910" spans="12:20" ht="11.85" customHeight="1" x14ac:dyDescent="0.2">
      <c r="L2910" s="9"/>
      <c r="N2910" s="9"/>
      <c r="P2910" s="9"/>
      <c r="T2910" s="11"/>
    </row>
    <row r="2911" spans="12:20" ht="11.85" customHeight="1" x14ac:dyDescent="0.2">
      <c r="L2911" s="9"/>
      <c r="N2911" s="9"/>
      <c r="P2911" s="9"/>
      <c r="T2911" s="11"/>
    </row>
    <row r="2912" spans="12:20" ht="11.85" customHeight="1" x14ac:dyDescent="0.2">
      <c r="L2912" s="9"/>
      <c r="N2912" s="9"/>
      <c r="P2912" s="9"/>
      <c r="T2912" s="11"/>
    </row>
    <row r="2913" spans="12:20" ht="11.85" customHeight="1" x14ac:dyDescent="0.2">
      <c r="L2913" s="9"/>
      <c r="N2913" s="9"/>
      <c r="P2913" s="9"/>
      <c r="T2913" s="11"/>
    </row>
    <row r="2914" spans="12:20" ht="11.85" customHeight="1" x14ac:dyDescent="0.2">
      <c r="L2914" s="9"/>
      <c r="N2914" s="9"/>
      <c r="P2914" s="9"/>
      <c r="T2914" s="11"/>
    </row>
    <row r="2915" spans="12:20" ht="11.25" customHeight="1" x14ac:dyDescent="0.2">
      <c r="L2915" s="9"/>
      <c r="N2915" s="9"/>
      <c r="P2915" s="9"/>
      <c r="T2915" s="11"/>
    </row>
    <row r="2916" spans="12:20" ht="11.85" customHeight="1" x14ac:dyDescent="0.2">
      <c r="L2916" s="9"/>
      <c r="N2916" s="9"/>
      <c r="P2916" s="9"/>
      <c r="T2916" s="11"/>
    </row>
    <row r="2917" spans="12:20" ht="11.85" customHeight="1" x14ac:dyDescent="0.2">
      <c r="L2917" s="9"/>
      <c r="N2917" s="9"/>
      <c r="P2917" s="9"/>
      <c r="T2917" s="11"/>
    </row>
    <row r="2918" spans="12:20" ht="11.85" customHeight="1" x14ac:dyDescent="0.2">
      <c r="L2918" s="9"/>
      <c r="N2918" s="9"/>
      <c r="P2918" s="9"/>
      <c r="T2918" s="11"/>
    </row>
    <row r="2919" spans="12:20" ht="11.85" customHeight="1" x14ac:dyDescent="0.2">
      <c r="L2919" s="9"/>
      <c r="N2919" s="9"/>
      <c r="P2919" s="9"/>
      <c r="T2919" s="11"/>
    </row>
    <row r="2920" spans="12:20" ht="11.85" customHeight="1" x14ac:dyDescent="0.2">
      <c r="L2920" s="9"/>
      <c r="N2920" s="9"/>
      <c r="P2920" s="9"/>
      <c r="T2920" s="11"/>
    </row>
    <row r="2921" spans="12:20" ht="11.85" customHeight="1" x14ac:dyDescent="0.2">
      <c r="L2921" s="9"/>
      <c r="N2921" s="9"/>
      <c r="P2921" s="9"/>
      <c r="T2921" s="11"/>
    </row>
    <row r="2922" spans="12:20" ht="11.85" customHeight="1" x14ac:dyDescent="0.2">
      <c r="L2922" s="9"/>
      <c r="N2922" s="9"/>
      <c r="P2922" s="9"/>
      <c r="T2922" s="11"/>
    </row>
    <row r="2923" spans="12:20" ht="11.85" customHeight="1" x14ac:dyDescent="0.2">
      <c r="L2923" s="9"/>
      <c r="N2923" s="9"/>
      <c r="P2923" s="9"/>
      <c r="T2923" s="11"/>
    </row>
    <row r="2924" spans="12:20" ht="11.85" customHeight="1" x14ac:dyDescent="0.2">
      <c r="L2924" s="9"/>
      <c r="N2924" s="9"/>
      <c r="P2924" s="9"/>
      <c r="T2924" s="11"/>
    </row>
    <row r="2925" spans="12:20" ht="11.85" customHeight="1" x14ac:dyDescent="0.2">
      <c r="L2925" s="9"/>
      <c r="N2925" s="9"/>
      <c r="P2925" s="9"/>
      <c r="T2925" s="11"/>
    </row>
    <row r="2926" spans="12:20" ht="11.85" customHeight="1" x14ac:dyDescent="0.2">
      <c r="L2926" s="9"/>
      <c r="N2926" s="9"/>
      <c r="P2926" s="9"/>
      <c r="T2926" s="11"/>
    </row>
    <row r="2927" spans="12:20" ht="11.85" customHeight="1" x14ac:dyDescent="0.2">
      <c r="L2927" s="9"/>
      <c r="N2927" s="9"/>
      <c r="P2927" s="9"/>
      <c r="T2927" s="11"/>
    </row>
    <row r="2928" spans="12:20" ht="11.85" customHeight="1" x14ac:dyDescent="0.2">
      <c r="L2928" s="9"/>
      <c r="N2928" s="9"/>
      <c r="P2928" s="9"/>
      <c r="T2928" s="11"/>
    </row>
    <row r="2929" spans="1:21" ht="11.85" customHeight="1" x14ac:dyDescent="0.2">
      <c r="L2929" s="9"/>
      <c r="N2929" s="9"/>
      <c r="P2929" s="9"/>
      <c r="R2929" s="54"/>
    </row>
    <row r="2930" spans="1:21" ht="11.85" customHeight="1" x14ac:dyDescent="0.2">
      <c r="L2930" s="9"/>
      <c r="N2930" s="9"/>
      <c r="P2930" s="9"/>
    </row>
    <row r="2931" spans="1:21" ht="11.85" customHeight="1" x14ac:dyDescent="0.2">
      <c r="L2931" s="9"/>
      <c r="N2931" s="9"/>
      <c r="P2931" s="9"/>
    </row>
    <row r="2932" spans="1:21" ht="11.85" customHeight="1" x14ac:dyDescent="0.2">
      <c r="L2932" s="9"/>
      <c r="N2932" s="9"/>
      <c r="P2932" s="9"/>
    </row>
    <row r="2933" spans="1:21" ht="11.85" customHeight="1" x14ac:dyDescent="0.2">
      <c r="L2933" s="9"/>
      <c r="N2933" s="9"/>
      <c r="P2933" s="9"/>
    </row>
    <row r="2934" spans="1:21" ht="11.85" customHeight="1" x14ac:dyDescent="0.2">
      <c r="L2934" s="9"/>
      <c r="N2934" s="9"/>
      <c r="P2934" s="9"/>
    </row>
    <row r="2935" spans="1:21" ht="11.85" customHeight="1" x14ac:dyDescent="0.2">
      <c r="A2935" s="1"/>
      <c r="B2935" s="1"/>
      <c r="E2935" s="2" t="str">
        <f>$E$1</f>
        <v>CITY OF BRADY</v>
      </c>
    </row>
    <row r="2936" spans="1:21" ht="11.85" customHeight="1" x14ac:dyDescent="0.2">
      <c r="E2936" s="2" t="str">
        <f>$E$2</f>
        <v>BUDGET  REPORT</v>
      </c>
    </row>
    <row r="2937" spans="1:21" ht="11.85" customHeight="1" x14ac:dyDescent="0.2">
      <c r="E2937" s="2" t="str">
        <f>$E$3</f>
        <v>FISCAL YEAR 2025 - 2026</v>
      </c>
    </row>
    <row r="2938" spans="1:21" ht="11.85" customHeight="1" x14ac:dyDescent="0.2">
      <c r="A2938" s="3" t="s">
        <v>1145</v>
      </c>
    </row>
    <row r="2939" spans="1:21" ht="11.85" customHeight="1" x14ac:dyDescent="0.2"/>
    <row r="2940" spans="1:21" ht="11.85" customHeight="1" x14ac:dyDescent="0.2">
      <c r="I2940" s="49" t="str">
        <f>$I$6</f>
        <v>(----- 2024-2025------)</v>
      </c>
      <c r="J2940" s="49"/>
      <c r="K2940" s="49"/>
      <c r="L2940" s="6"/>
      <c r="M2940" s="50" t="str">
        <f>$M$6</f>
        <v>2025-2026</v>
      </c>
      <c r="N2940" s="50"/>
      <c r="O2940" s="50"/>
      <c r="P2940" s="50"/>
      <c r="Q2940" s="50"/>
    </row>
    <row r="2941" spans="1:21" ht="11.85" customHeight="1" x14ac:dyDescent="0.2">
      <c r="C2941" s="5" t="str">
        <f>$C$7</f>
        <v>2021-2022</v>
      </c>
      <c r="D2941" s="5"/>
      <c r="E2941" s="5" t="str">
        <f>$E$7</f>
        <v>2022-2023</v>
      </c>
      <c r="F2941" s="5"/>
      <c r="G2941" s="5" t="str">
        <f>$G$7</f>
        <v>2023-2024</v>
      </c>
      <c r="H2941" s="5"/>
      <c r="I2941" s="5" t="s">
        <v>9</v>
      </c>
      <c r="J2941" s="5"/>
      <c r="K2941" s="5" t="str">
        <f>+$K$7</f>
        <v>PROJECTED</v>
      </c>
      <c r="L2941" s="6"/>
      <c r="M2941" s="5" t="str">
        <f>$M$7</f>
        <v>2025-2026</v>
      </c>
      <c r="N2941" s="6"/>
      <c r="O2941" s="5" t="str">
        <f>$O$7</f>
        <v>2025-2026</v>
      </c>
      <c r="P2941" s="6"/>
      <c r="Q2941" s="5" t="str">
        <f>$Q$7</f>
        <v>APPROVED</v>
      </c>
    </row>
    <row r="2942" spans="1:21" ht="11.85" customHeight="1" x14ac:dyDescent="0.2">
      <c r="A2942" s="7" t="s">
        <v>279</v>
      </c>
      <c r="C2942" s="8" t="s">
        <v>12</v>
      </c>
      <c r="D2942" s="5"/>
      <c r="E2942" s="8" t="s">
        <v>12</v>
      </c>
      <c r="F2942" s="5"/>
      <c r="G2942" s="8" t="s">
        <v>12</v>
      </c>
      <c r="H2942" s="5"/>
      <c r="I2942" s="8" t="s">
        <v>13</v>
      </c>
      <c r="J2942" s="5"/>
      <c r="K2942" s="8" t="s">
        <v>13</v>
      </c>
      <c r="L2942" s="6"/>
      <c r="M2942" s="8" t="str">
        <f>$M$8</f>
        <v>BASE</v>
      </c>
      <c r="N2942" s="6"/>
      <c r="O2942" s="8" t="str">
        <f>$O$8</f>
        <v>SUPPLEMENTAL</v>
      </c>
      <c r="P2942" s="6"/>
      <c r="Q2942" s="8" t="str">
        <f>$Q$8</f>
        <v>BUDGET</v>
      </c>
    </row>
    <row r="2943" spans="1:21" ht="11.85" customHeight="1" x14ac:dyDescent="0.2">
      <c r="L2943" s="9"/>
      <c r="N2943" s="9"/>
      <c r="P2943" s="9"/>
    </row>
    <row r="2944" spans="1:21" ht="11.85" customHeight="1" thickBot="1" x14ac:dyDescent="0.25">
      <c r="A2944" s="3" t="s">
        <v>1130</v>
      </c>
      <c r="C2944" s="26">
        <f>C2567+C2703+C2830+C2890</f>
        <v>7088233.7000000011</v>
      </c>
      <c r="E2944" s="26">
        <f>E2567+E2703+E2830+E2890</f>
        <v>8295271</v>
      </c>
      <c r="G2944" s="26">
        <f>G2567+G2703+G2830+G2890</f>
        <v>8470046.0899999999</v>
      </c>
      <c r="I2944" s="26">
        <f>I2567+I2703+I2830+I2890</f>
        <v>8939283</v>
      </c>
      <c r="K2944" s="26">
        <f>K2567+K2703+K2830+K2890</f>
        <v>8916112</v>
      </c>
      <c r="L2944" s="9"/>
      <c r="M2944" s="26">
        <f>M2567+M2703+M2830+M2890</f>
        <v>8298945</v>
      </c>
      <c r="N2944" s="9"/>
      <c r="O2944" s="26">
        <f>O2567+O2703+O2830+O2890</f>
        <v>870000</v>
      </c>
      <c r="P2944" s="9"/>
      <c r="Q2944" s="26">
        <f>Q2567+Q2703+Q2830+Q2890</f>
        <v>9168945</v>
      </c>
      <c r="R2944" s="54"/>
      <c r="U2944" s="2"/>
    </row>
    <row r="2945" spans="1:22" ht="11.85" customHeight="1" thickTop="1" x14ac:dyDescent="0.2">
      <c r="D2945" s="9"/>
      <c r="F2945" s="9"/>
      <c r="H2945" s="9"/>
      <c r="I2945" s="9"/>
      <c r="J2945" s="9"/>
      <c r="K2945" s="9"/>
      <c r="L2945" s="9"/>
      <c r="M2945" s="9"/>
      <c r="N2945" s="9"/>
      <c r="O2945" s="9"/>
      <c r="P2945" s="9"/>
      <c r="Q2945" s="9"/>
      <c r="V2945" s="2"/>
    </row>
    <row r="2946" spans="1:22" ht="11.85" customHeight="1" thickBot="1" x14ac:dyDescent="0.25">
      <c r="A2946" s="3" t="s">
        <v>1131</v>
      </c>
      <c r="C2946" s="35">
        <f>C2545-C2944</f>
        <v>985570.99999999907</v>
      </c>
      <c r="D2946" s="25"/>
      <c r="E2946" s="35">
        <f>E2545-E2944</f>
        <v>249452.87999999896</v>
      </c>
      <c r="F2946" s="25"/>
      <c r="G2946" s="35">
        <f>G2545-G2944</f>
        <v>-140055.91000000015</v>
      </c>
      <c r="H2946" s="25"/>
      <c r="I2946" s="35">
        <f>I2545-I2944</f>
        <v>-669783</v>
      </c>
      <c r="J2946" s="25"/>
      <c r="K2946" s="35">
        <f>K2545-K2944</f>
        <v>-310262</v>
      </c>
      <c r="L2946" s="25"/>
      <c r="M2946" s="35">
        <f>M2545-M2944</f>
        <v>55</v>
      </c>
      <c r="N2946" s="25"/>
      <c r="O2946" s="35">
        <f>O2545-O2944</f>
        <v>-870000</v>
      </c>
      <c r="P2946" s="25"/>
      <c r="Q2946" s="35">
        <f>Q2545-Q2944</f>
        <v>-869945</v>
      </c>
      <c r="U2946" s="9"/>
    </row>
    <row r="2947" spans="1:22" ht="11.85" customHeight="1" thickTop="1" x14ac:dyDescent="0.2">
      <c r="L2947" s="9"/>
      <c r="N2947" s="9"/>
      <c r="P2947" s="9"/>
    </row>
    <row r="2948" spans="1:22" ht="11.85" customHeight="1" x14ac:dyDescent="0.2">
      <c r="L2948" s="9"/>
      <c r="N2948" s="9"/>
      <c r="P2948" s="9"/>
    </row>
    <row r="2949" spans="1:22" ht="11.85" customHeight="1" x14ac:dyDescent="0.2">
      <c r="A2949" s="3" t="s">
        <v>1132</v>
      </c>
      <c r="L2949" s="9"/>
      <c r="N2949" s="9"/>
      <c r="P2949" s="9"/>
    </row>
    <row r="2950" spans="1:22" ht="11.85" customHeight="1" thickBot="1" x14ac:dyDescent="0.25">
      <c r="A2950" s="3" t="s">
        <v>17</v>
      </c>
      <c r="C2950" s="26">
        <f>C2489+C2545-C2944</f>
        <v>4533478.8499999996</v>
      </c>
      <c r="E2950" s="26">
        <f>E2489+E2545-E2944</f>
        <v>4782931.7299999986</v>
      </c>
      <c r="G2950" s="26">
        <f>G2489+G2545-G2944</f>
        <v>4642875.8199999984</v>
      </c>
      <c r="I2950" s="26">
        <f>I2489+I2545-I2944</f>
        <v>3973092.8199999984</v>
      </c>
      <c r="K2950" s="26">
        <f>K2489+K2545-K2944</f>
        <v>4332613.8199999984</v>
      </c>
      <c r="L2950" s="9"/>
      <c r="M2950" s="26">
        <f>M2489+M2545-M2944</f>
        <v>4332668.8199999984</v>
      </c>
      <c r="N2950" s="9"/>
      <c r="P2950" s="9"/>
      <c r="Q2950" s="26">
        <f>Q2489+Q2545-Q2944</f>
        <v>3462668.8199999984</v>
      </c>
      <c r="U2950" s="9"/>
    </row>
    <row r="2951" spans="1:22" ht="11.85" customHeight="1" thickTop="1" x14ac:dyDescent="0.2"/>
    <row r="2952" spans="1:22" ht="11.85" customHeight="1" x14ac:dyDescent="0.2"/>
    <row r="2953" spans="1:22" ht="11.85" customHeight="1" x14ac:dyDescent="0.2"/>
    <row r="2954" spans="1:22" ht="11.85" customHeight="1" x14ac:dyDescent="0.2"/>
    <row r="2955" spans="1:22" ht="11.85" customHeight="1" x14ac:dyDescent="0.2"/>
    <row r="2956" spans="1:22" ht="11.85" customHeight="1" x14ac:dyDescent="0.2"/>
    <row r="2957" spans="1:22" ht="11.85" customHeight="1" x14ac:dyDescent="0.2"/>
    <row r="2958" spans="1:22" ht="11.85" customHeight="1" x14ac:dyDescent="0.2"/>
    <row r="2959" spans="1:22" ht="11.85" customHeight="1" x14ac:dyDescent="0.2"/>
    <row r="2960" spans="1:22" ht="11.85" customHeight="1" x14ac:dyDescent="0.2"/>
    <row r="2961" ht="11.85" customHeight="1" x14ac:dyDescent="0.2"/>
    <row r="2962" ht="11.85" customHeight="1" x14ac:dyDescent="0.2"/>
    <row r="2963" ht="11.85" customHeight="1" x14ac:dyDescent="0.2"/>
    <row r="2964" ht="11.85" customHeight="1" x14ac:dyDescent="0.2"/>
    <row r="2965" ht="11.85" customHeight="1" x14ac:dyDescent="0.2"/>
    <row r="2966" ht="11.85" customHeight="1" x14ac:dyDescent="0.2"/>
    <row r="2967" ht="11.85" customHeight="1" x14ac:dyDescent="0.2"/>
    <row r="2968" ht="11.85" customHeight="1" x14ac:dyDescent="0.2"/>
    <row r="2969" ht="11.85" customHeight="1" x14ac:dyDescent="0.2"/>
    <row r="2970" ht="11.85" customHeight="1" x14ac:dyDescent="0.2"/>
    <row r="2971" ht="11.85" customHeight="1" x14ac:dyDescent="0.2"/>
    <row r="2972" ht="11.85" customHeight="1" x14ac:dyDescent="0.2"/>
    <row r="2973" ht="11.85" customHeight="1" x14ac:dyDescent="0.2"/>
    <row r="2974" ht="11.85" customHeight="1" x14ac:dyDescent="0.2"/>
    <row r="2975" ht="11.85" customHeight="1" x14ac:dyDescent="0.2"/>
    <row r="2976" ht="11.85" customHeight="1" x14ac:dyDescent="0.2"/>
    <row r="2977" ht="11.85" customHeight="1" x14ac:dyDescent="0.2"/>
    <row r="2978" ht="11.85" customHeight="1" x14ac:dyDescent="0.2"/>
    <row r="2979" ht="11.85" customHeight="1" x14ac:dyDescent="0.2"/>
    <row r="2980" ht="11.85" customHeight="1" x14ac:dyDescent="0.2"/>
    <row r="2981" ht="11.85" customHeight="1" x14ac:dyDescent="0.2"/>
    <row r="2982" ht="11.85" customHeight="1" x14ac:dyDescent="0.2"/>
    <row r="2983" ht="11.85" customHeight="1" x14ac:dyDescent="0.2"/>
    <row r="2984" ht="11.85" customHeight="1" x14ac:dyDescent="0.2"/>
    <row r="2985" ht="11.85" customHeight="1" x14ac:dyDescent="0.2"/>
    <row r="2986" ht="11.85" customHeight="1" x14ac:dyDescent="0.2"/>
    <row r="2987" ht="11.85" customHeight="1" x14ac:dyDescent="0.2"/>
    <row r="2988" ht="11.85" customHeight="1" x14ac:dyDescent="0.2"/>
    <row r="2989" ht="11.85" customHeight="1" x14ac:dyDescent="0.2"/>
    <row r="2990" ht="11.85" customHeight="1" x14ac:dyDescent="0.2"/>
    <row r="2991" ht="11.85" customHeight="1" x14ac:dyDescent="0.2"/>
    <row r="2992" ht="11.85" customHeight="1" x14ac:dyDescent="0.2"/>
    <row r="2993" spans="1:19" ht="11.85" customHeight="1" x14ac:dyDescent="0.2"/>
    <row r="2994" spans="1:19" ht="11.85" customHeight="1" x14ac:dyDescent="0.2"/>
    <row r="2995" spans="1:19" ht="11.85" customHeight="1" x14ac:dyDescent="0.2"/>
    <row r="2996" spans="1:19" ht="11.85" customHeight="1" x14ac:dyDescent="0.2"/>
    <row r="2997" spans="1:19" ht="11.85" customHeight="1" x14ac:dyDescent="0.2"/>
    <row r="2998" spans="1:19" ht="11.85" customHeight="1" x14ac:dyDescent="0.2">
      <c r="A2998" s="1"/>
      <c r="B2998" s="1"/>
      <c r="E2998" s="2" t="str">
        <f>$E$1</f>
        <v>CITY OF BRADY</v>
      </c>
    </row>
    <row r="2999" spans="1:19" ht="11.85" customHeight="1" x14ac:dyDescent="0.2">
      <c r="E2999" s="2" t="str">
        <f>$E$2</f>
        <v>BUDGET  REPORT</v>
      </c>
    </row>
    <row r="3000" spans="1:19" ht="11.85" customHeight="1" x14ac:dyDescent="0.2">
      <c r="E3000" s="2" t="str">
        <f>$E$3</f>
        <v>FISCAL YEAR 2025 - 2026</v>
      </c>
    </row>
    <row r="3001" spans="1:19" ht="11.85" customHeight="1" x14ac:dyDescent="0.2">
      <c r="A3001" s="3" t="s">
        <v>1313</v>
      </c>
      <c r="S3001" s="41"/>
    </row>
    <row r="3002" spans="1:19" ht="11.85" customHeight="1" x14ac:dyDescent="0.2"/>
    <row r="3003" spans="1:19" ht="11.85" customHeight="1" x14ac:dyDescent="0.2">
      <c r="I3003" s="49" t="str">
        <f>$I$6</f>
        <v>(----- 2024-2025------)</v>
      </c>
      <c r="J3003" s="49"/>
      <c r="K3003" s="49"/>
      <c r="L3003" s="6"/>
      <c r="M3003" s="50" t="str">
        <f>$M$6</f>
        <v>2025-2026</v>
      </c>
      <c r="N3003" s="50"/>
      <c r="O3003" s="50"/>
      <c r="P3003" s="50"/>
      <c r="Q3003" s="50"/>
    </row>
    <row r="3004" spans="1:19" ht="11.85" customHeight="1" x14ac:dyDescent="0.2">
      <c r="C3004" s="5" t="str">
        <f>$C$7</f>
        <v>2021-2022</v>
      </c>
      <c r="D3004" s="5"/>
      <c r="E3004" s="5" t="str">
        <f>$E$7</f>
        <v>2022-2023</v>
      </c>
      <c r="F3004" s="5"/>
      <c r="G3004" s="5" t="str">
        <f>$G$7</f>
        <v>2023-2024</v>
      </c>
      <c r="H3004" s="5"/>
      <c r="I3004" s="5" t="s">
        <v>9</v>
      </c>
      <c r="J3004" s="5"/>
      <c r="K3004" s="5" t="str">
        <f>+$K$7</f>
        <v>PROJECTED</v>
      </c>
      <c r="L3004" s="6"/>
      <c r="M3004" s="5" t="str">
        <f>$M$7</f>
        <v>2025-2026</v>
      </c>
      <c r="N3004" s="6"/>
      <c r="O3004" s="5" t="str">
        <f>$O$7</f>
        <v>2025-2026</v>
      </c>
      <c r="P3004" s="6"/>
      <c r="Q3004" s="5" t="str">
        <f>$Q$7</f>
        <v>APPROVED</v>
      </c>
    </row>
    <row r="3005" spans="1:19" ht="11.85" customHeight="1" x14ac:dyDescent="0.2">
      <c r="A3005" s="7"/>
      <c r="C3005" s="8" t="s">
        <v>12</v>
      </c>
      <c r="D3005" s="5"/>
      <c r="E3005" s="8" t="s">
        <v>12</v>
      </c>
      <c r="F3005" s="5"/>
      <c r="G3005" s="8" t="s">
        <v>12</v>
      </c>
      <c r="H3005" s="5"/>
      <c r="I3005" s="8" t="s">
        <v>13</v>
      </c>
      <c r="J3005" s="5"/>
      <c r="K3005" s="8" t="s">
        <v>13</v>
      </c>
      <c r="L3005" s="6"/>
      <c r="M3005" s="8" t="str">
        <f>$M$8</f>
        <v>BASE</v>
      </c>
      <c r="N3005" s="6"/>
      <c r="O3005" s="8" t="str">
        <f>$O$8</f>
        <v>SUPPLEMENTAL</v>
      </c>
      <c r="P3005" s="6"/>
      <c r="Q3005" s="8" t="str">
        <f>$Q$8</f>
        <v>BUDGET</v>
      </c>
    </row>
    <row r="3006" spans="1:19" ht="11.85" customHeight="1" x14ac:dyDescent="0.2">
      <c r="S3006" s="18"/>
    </row>
    <row r="3007" spans="1:19" ht="11.85" customHeight="1" x14ac:dyDescent="0.2">
      <c r="A3007" s="3" t="s">
        <v>16</v>
      </c>
    </row>
    <row r="3008" spans="1:19" ht="11.85" customHeight="1" x14ac:dyDescent="0.2">
      <c r="A3008" s="3" t="s">
        <v>17</v>
      </c>
      <c r="C3008" s="2">
        <v>5918183.6699999999</v>
      </c>
      <c r="E3008" s="2">
        <f>+C3730</f>
        <v>6357896.5800000019</v>
      </c>
      <c r="G3008" s="2">
        <f>+E3730</f>
        <v>6513293.1300000027</v>
      </c>
      <c r="I3008" s="2">
        <f>+G3730</f>
        <v>6020610.2600000044</v>
      </c>
      <c r="K3008" s="2">
        <f>+I3008</f>
        <v>6020610.2600000044</v>
      </c>
      <c r="L3008" s="9"/>
      <c r="M3008" s="2">
        <f>+K3730</f>
        <v>4249620.2600000054</v>
      </c>
      <c r="N3008" s="9"/>
      <c r="P3008" s="9"/>
      <c r="Q3008" s="2">
        <f>+M3008</f>
        <v>4249620.2600000054</v>
      </c>
    </row>
    <row r="3009" spans="1:18" ht="11.85" customHeight="1" x14ac:dyDescent="0.2">
      <c r="L3009" s="9"/>
      <c r="N3009" s="9"/>
      <c r="P3009" s="9"/>
    </row>
    <row r="3010" spans="1:18" ht="11.45" customHeight="1" x14ac:dyDescent="0.2">
      <c r="A3010" s="10" t="s">
        <v>18</v>
      </c>
      <c r="L3010" s="9"/>
      <c r="N3010" s="9"/>
      <c r="P3010" s="9"/>
    </row>
    <row r="3011" spans="1:18" ht="11.85" customHeight="1" x14ac:dyDescent="0.2">
      <c r="A3011" s="10"/>
      <c r="L3011" s="9"/>
      <c r="N3011" s="9"/>
      <c r="P3011" s="9"/>
    </row>
    <row r="3012" spans="1:18" ht="11.85" customHeight="1" x14ac:dyDescent="0.2">
      <c r="A3012" s="10" t="s">
        <v>1166</v>
      </c>
      <c r="L3012" s="9"/>
      <c r="N3012" s="9"/>
      <c r="P3012" s="9"/>
    </row>
    <row r="3013" spans="1:18" ht="11.85" customHeight="1" x14ac:dyDescent="0.2">
      <c r="A3013" s="3" t="s">
        <v>1314</v>
      </c>
      <c r="C3013" s="2">
        <v>807151.37</v>
      </c>
      <c r="E3013" s="2">
        <v>804196.37</v>
      </c>
      <c r="G3013" s="2">
        <v>801577.38</v>
      </c>
      <c r="I3013" s="2">
        <v>800000</v>
      </c>
      <c r="K3013" s="2">
        <v>800000</v>
      </c>
      <c r="L3013" s="9"/>
      <c r="M3013" s="2">
        <v>800000</v>
      </c>
      <c r="N3013" s="9"/>
      <c r="O3013" s="2">
        <v>42000</v>
      </c>
      <c r="P3013" s="9"/>
      <c r="Q3013" s="2">
        <f>M3013+O3013</f>
        <v>842000</v>
      </c>
    </row>
    <row r="3014" spans="1:18" ht="11.85" customHeight="1" x14ac:dyDescent="0.2">
      <c r="A3014" s="3" t="s">
        <v>1315</v>
      </c>
      <c r="C3014" s="2">
        <v>435926.77</v>
      </c>
      <c r="E3014" s="2">
        <v>423221.12</v>
      </c>
      <c r="G3014" s="2">
        <v>396070.41</v>
      </c>
      <c r="I3014" s="2">
        <v>400000</v>
      </c>
      <c r="K3014" s="2">
        <v>400000</v>
      </c>
      <c r="L3014" s="9"/>
      <c r="M3014" s="2">
        <v>420000</v>
      </c>
      <c r="N3014" s="9"/>
      <c r="O3014" s="2">
        <v>8000</v>
      </c>
      <c r="P3014" s="9"/>
      <c r="Q3014" s="2">
        <f>M3014+O3014</f>
        <v>428000</v>
      </c>
    </row>
    <row r="3015" spans="1:18" ht="11.85" customHeight="1" x14ac:dyDescent="0.2">
      <c r="A3015" s="3" t="s">
        <v>1316</v>
      </c>
      <c r="C3015" s="2">
        <v>20509.88</v>
      </c>
      <c r="E3015" s="2">
        <v>20887.650000000001</v>
      </c>
      <c r="G3015" s="2">
        <v>20208.900000000001</v>
      </c>
      <c r="I3015" s="2">
        <v>20000</v>
      </c>
      <c r="K3015" s="2">
        <v>20000</v>
      </c>
      <c r="L3015" s="9"/>
      <c r="M3015" s="2">
        <v>20000</v>
      </c>
      <c r="N3015" s="9"/>
      <c r="O3015" s="2">
        <v>0</v>
      </c>
      <c r="P3015" s="9"/>
      <c r="Q3015" s="2">
        <f>M3015+O3015</f>
        <v>20000</v>
      </c>
    </row>
    <row r="3016" spans="1:18" ht="11.85" customHeight="1" x14ac:dyDescent="0.2">
      <c r="A3016" s="3" t="s">
        <v>1317</v>
      </c>
      <c r="C3016" s="12">
        <v>0</v>
      </c>
      <c r="E3016" s="12">
        <v>0</v>
      </c>
      <c r="G3016" s="12">
        <v>0</v>
      </c>
      <c r="I3016" s="12">
        <v>0</v>
      </c>
      <c r="K3016" s="12">
        <v>0</v>
      </c>
      <c r="L3016" s="9"/>
      <c r="M3016" s="12">
        <v>0</v>
      </c>
      <c r="N3016" s="9"/>
      <c r="O3016" s="12">
        <v>0</v>
      </c>
      <c r="P3016" s="9"/>
      <c r="Q3016" s="12">
        <f>M3016+O3016</f>
        <v>0</v>
      </c>
    </row>
    <row r="3017" spans="1:18" ht="11.85" customHeight="1" x14ac:dyDescent="0.2">
      <c r="A3017" s="3" t="s">
        <v>1171</v>
      </c>
      <c r="C3017" s="2">
        <f>SUM(C3013:C3016)</f>
        <v>1263588.02</v>
      </c>
      <c r="E3017" s="2">
        <f>SUM(E3013:E3016)</f>
        <v>1248305.1399999999</v>
      </c>
      <c r="G3017" s="2">
        <f>SUM(G3013:G3016)</f>
        <v>1217856.69</v>
      </c>
      <c r="I3017" s="2">
        <f>SUM(I3013:I3016)</f>
        <v>1220000</v>
      </c>
      <c r="K3017" s="2">
        <f>SUM(K3013:K3016)</f>
        <v>1220000</v>
      </c>
      <c r="L3017" s="9"/>
      <c r="M3017" s="2">
        <f>SUM(M3013:M3016)</f>
        <v>1240000</v>
      </c>
      <c r="N3017" s="9"/>
      <c r="O3017" s="2">
        <f>SUM(O3013:O3016)</f>
        <v>50000</v>
      </c>
      <c r="P3017" s="9"/>
      <c r="Q3017" s="2">
        <f>SUM(Q3013:Q3016)</f>
        <v>1290000</v>
      </c>
      <c r="R3017" s="54"/>
    </row>
    <row r="3018" spans="1:18" ht="11.85" customHeight="1" x14ac:dyDescent="0.2">
      <c r="A3018" s="10"/>
      <c r="L3018" s="9"/>
      <c r="N3018" s="9"/>
      <c r="P3018" s="9"/>
    </row>
    <row r="3019" spans="1:18" ht="11.85" customHeight="1" x14ac:dyDescent="0.2">
      <c r="A3019" s="10" t="s">
        <v>1172</v>
      </c>
      <c r="L3019" s="9"/>
      <c r="N3019" s="9"/>
      <c r="P3019" s="9"/>
    </row>
    <row r="3020" spans="1:18" ht="11.85" customHeight="1" x14ac:dyDescent="0.2">
      <c r="A3020" s="3" t="s">
        <v>1318</v>
      </c>
      <c r="C3020" s="2">
        <v>8350</v>
      </c>
      <c r="E3020" s="2">
        <v>4775</v>
      </c>
      <c r="G3020" s="2">
        <v>3662.5</v>
      </c>
      <c r="I3020" s="2">
        <v>5000</v>
      </c>
      <c r="K3020" s="2">
        <v>5000</v>
      </c>
      <c r="L3020" s="9"/>
      <c r="M3020" s="2">
        <v>5000</v>
      </c>
      <c r="N3020" s="9"/>
      <c r="O3020" s="2">
        <v>0</v>
      </c>
      <c r="P3020" s="9"/>
      <c r="Q3020" s="2">
        <f>M3020+O3020</f>
        <v>5000</v>
      </c>
    </row>
    <row r="3021" spans="1:18" ht="11.85" customHeight="1" x14ac:dyDescent="0.2">
      <c r="A3021" s="3" t="s">
        <v>1319</v>
      </c>
      <c r="C3021" s="2">
        <v>0</v>
      </c>
      <c r="E3021" s="2">
        <v>0</v>
      </c>
      <c r="G3021" s="2">
        <v>1101.46</v>
      </c>
      <c r="I3021" s="2">
        <v>0</v>
      </c>
      <c r="K3021" s="2">
        <v>0</v>
      </c>
      <c r="L3021" s="9"/>
      <c r="M3021" s="2">
        <v>0</v>
      </c>
      <c r="N3021" s="9"/>
      <c r="O3021" s="2">
        <v>0</v>
      </c>
      <c r="P3021" s="9"/>
      <c r="Q3021" s="2">
        <f>M3021+O3021</f>
        <v>0</v>
      </c>
    </row>
    <row r="3022" spans="1:18" ht="11.85" customHeight="1" x14ac:dyDescent="0.2">
      <c r="A3022" s="3" t="s">
        <v>1320</v>
      </c>
      <c r="C3022" s="2">
        <v>750</v>
      </c>
      <c r="E3022" s="2">
        <v>1750</v>
      </c>
      <c r="G3022" s="2">
        <v>1250</v>
      </c>
      <c r="I3022" s="2">
        <v>500</v>
      </c>
      <c r="K3022" s="2">
        <v>500</v>
      </c>
      <c r="L3022" s="9"/>
      <c r="M3022" s="2">
        <v>1000</v>
      </c>
      <c r="N3022" s="9"/>
      <c r="O3022" s="2">
        <v>0</v>
      </c>
      <c r="P3022" s="9"/>
      <c r="Q3022" s="2">
        <f>M3022+O3022</f>
        <v>1000</v>
      </c>
    </row>
    <row r="3023" spans="1:18" ht="11.85" customHeight="1" x14ac:dyDescent="0.2">
      <c r="A3023" s="3" t="s">
        <v>1321</v>
      </c>
      <c r="C3023" s="2">
        <v>29145.15</v>
      </c>
      <c r="E3023" s="2">
        <v>171335.53</v>
      </c>
      <c r="G3023" s="2">
        <v>196167.98</v>
      </c>
      <c r="I3023" s="2">
        <v>100000</v>
      </c>
      <c r="K3023" s="2">
        <v>100000</v>
      </c>
      <c r="L3023" s="9"/>
      <c r="M3023" s="2">
        <v>92000</v>
      </c>
      <c r="N3023" s="9"/>
      <c r="O3023" s="2">
        <v>0</v>
      </c>
      <c r="P3023" s="9"/>
      <c r="Q3023" s="2">
        <f>M3023+O3023</f>
        <v>92000</v>
      </c>
    </row>
    <row r="3024" spans="1:18" ht="11.85" customHeight="1" x14ac:dyDescent="0.2">
      <c r="A3024" s="3" t="s">
        <v>1322</v>
      </c>
      <c r="C3024" s="12">
        <v>0</v>
      </c>
      <c r="E3024" s="12">
        <v>500</v>
      </c>
      <c r="G3024" s="12">
        <v>7600</v>
      </c>
      <c r="I3024" s="12">
        <v>0</v>
      </c>
      <c r="K3024" s="12">
        <v>0</v>
      </c>
      <c r="L3024" s="9"/>
      <c r="M3024" s="12">
        <v>0</v>
      </c>
      <c r="N3024" s="9"/>
      <c r="O3024" s="12">
        <v>0</v>
      </c>
      <c r="P3024" s="9"/>
      <c r="Q3024" s="12">
        <f>M3024+O3024</f>
        <v>0</v>
      </c>
    </row>
    <row r="3025" spans="1:32" ht="11.25" customHeight="1" x14ac:dyDescent="0.2">
      <c r="A3025" s="3" t="s">
        <v>1177</v>
      </c>
      <c r="C3025" s="2">
        <f>SUM(C3020:C3024)</f>
        <v>38245.15</v>
      </c>
      <c r="E3025" s="2">
        <f>SUM(E3020:E3024)</f>
        <v>178360.53</v>
      </c>
      <c r="G3025" s="2">
        <f>SUM(G3020:G3024)</f>
        <v>209781.94</v>
      </c>
      <c r="I3025" s="2">
        <f>SUM(I3020:I3024)</f>
        <v>105500</v>
      </c>
      <c r="K3025" s="2">
        <f>SUM(K3020:K3024)</f>
        <v>105500</v>
      </c>
      <c r="L3025" s="9"/>
      <c r="M3025" s="2">
        <f>SUM(M3020:M3024)</f>
        <v>98000</v>
      </c>
      <c r="N3025" s="9"/>
      <c r="O3025" s="2">
        <f>SUM(O3020:O3024)</f>
        <v>0</v>
      </c>
      <c r="P3025" s="9"/>
      <c r="Q3025" s="2">
        <f>SUM(Q3020:Q3024)</f>
        <v>98000</v>
      </c>
      <c r="U3025" s="2"/>
    </row>
    <row r="3026" spans="1:32" ht="11.85" customHeight="1" x14ac:dyDescent="0.2">
      <c r="L3026" s="9"/>
      <c r="N3026" s="9"/>
      <c r="P3026" s="9"/>
    </row>
    <row r="3027" spans="1:32" ht="11.85" hidden="1" customHeight="1" x14ac:dyDescent="0.2">
      <c r="A3027" s="10" t="s">
        <v>1323</v>
      </c>
      <c r="L3027" s="9"/>
      <c r="N3027" s="9"/>
      <c r="P3027" s="9"/>
    </row>
    <row r="3028" spans="1:32" ht="11.85" hidden="1" customHeight="1" x14ac:dyDescent="0.2">
      <c r="A3028" s="3" t="s">
        <v>1324</v>
      </c>
      <c r="C3028" s="12">
        <v>0</v>
      </c>
      <c r="E3028" s="12">
        <v>0</v>
      </c>
      <c r="G3028" s="12">
        <v>0</v>
      </c>
      <c r="I3028" s="12">
        <v>0</v>
      </c>
      <c r="K3028" s="12">
        <v>0</v>
      </c>
      <c r="L3028" s="9"/>
      <c r="M3028" s="12">
        <v>0</v>
      </c>
      <c r="N3028" s="9"/>
      <c r="O3028" s="12">
        <v>0</v>
      </c>
      <c r="P3028" s="9"/>
      <c r="Q3028" s="12">
        <f>M3028+O3028</f>
        <v>0</v>
      </c>
    </row>
    <row r="3029" spans="1:32" ht="11.85" hidden="1" customHeight="1" x14ac:dyDescent="0.2">
      <c r="A3029" s="3" t="s">
        <v>1325</v>
      </c>
      <c r="C3029" s="12">
        <v>0</v>
      </c>
      <c r="E3029" s="12">
        <v>0</v>
      </c>
      <c r="G3029" s="12">
        <v>0</v>
      </c>
      <c r="I3029" s="12">
        <v>0</v>
      </c>
      <c r="K3029" s="12">
        <v>0</v>
      </c>
      <c r="L3029" s="9"/>
      <c r="M3029" s="12">
        <v>0</v>
      </c>
      <c r="N3029" s="9"/>
      <c r="O3029" s="12">
        <v>0</v>
      </c>
      <c r="P3029" s="9"/>
      <c r="Q3029" s="12">
        <f>M3029+O3029</f>
        <v>0</v>
      </c>
    </row>
    <row r="3030" spans="1:32" ht="11.85" hidden="1" customHeight="1" x14ac:dyDescent="0.2">
      <c r="A3030" s="3" t="s">
        <v>1181</v>
      </c>
      <c r="C3030" s="2">
        <f>SUM(C3028:C3029)</f>
        <v>0</v>
      </c>
      <c r="E3030" s="2">
        <f>SUM(E3028:E3029)</f>
        <v>0</v>
      </c>
      <c r="G3030" s="2">
        <f>SUM(G3028:G3029)</f>
        <v>0</v>
      </c>
      <c r="I3030" s="2">
        <f>SUM(I3028:I3029)</f>
        <v>0</v>
      </c>
      <c r="K3030" s="2">
        <f>SUM(K3028:K3029)</f>
        <v>0</v>
      </c>
      <c r="L3030" s="9"/>
      <c r="M3030" s="2">
        <f>SUM(M3028:M3029)</f>
        <v>0</v>
      </c>
      <c r="N3030" s="9"/>
      <c r="O3030" s="2">
        <f>SUM(O3028:O3029)</f>
        <v>0</v>
      </c>
      <c r="P3030" s="9"/>
      <c r="Q3030" s="2">
        <f>SUM(Q3028:Q3029)</f>
        <v>0</v>
      </c>
      <c r="AF3030" s="2"/>
    </row>
    <row r="3031" spans="1:32" ht="11.85" hidden="1" customHeight="1" x14ac:dyDescent="0.2">
      <c r="A3031" s="10"/>
      <c r="L3031" s="9"/>
      <c r="N3031" s="9"/>
      <c r="P3031" s="9"/>
    </row>
    <row r="3032" spans="1:32" ht="11.85" customHeight="1" x14ac:dyDescent="0.2">
      <c r="A3032" s="10" t="s">
        <v>1326</v>
      </c>
      <c r="L3032" s="9"/>
      <c r="N3032" s="9"/>
      <c r="P3032" s="9"/>
    </row>
    <row r="3033" spans="1:32" ht="11.85" customHeight="1" x14ac:dyDescent="0.2">
      <c r="A3033" s="3" t="s">
        <v>1327</v>
      </c>
      <c r="C3033" s="2">
        <v>1943951.55</v>
      </c>
      <c r="E3033" s="2">
        <v>1895067.2</v>
      </c>
      <c r="G3033" s="2">
        <v>1767660.85</v>
      </c>
      <c r="I3033" s="2">
        <v>1800000</v>
      </c>
      <c r="K3033" s="2">
        <v>1800000</v>
      </c>
      <c r="L3033" s="9"/>
      <c r="M3033" s="2">
        <v>1830000</v>
      </c>
      <c r="N3033" s="9"/>
      <c r="O3033" s="9">
        <v>33000</v>
      </c>
      <c r="P3033" s="9"/>
      <c r="Q3033" s="2">
        <f t="shared" ref="Q3033:Q3038" si="90">M3033+O3033</f>
        <v>1863000</v>
      </c>
      <c r="R3033" s="54"/>
    </row>
    <row r="3034" spans="1:32" ht="11.85" customHeight="1" x14ac:dyDescent="0.2">
      <c r="A3034" s="3" t="s">
        <v>1328</v>
      </c>
      <c r="C3034" s="2">
        <v>775948.6</v>
      </c>
      <c r="E3034" s="2">
        <v>734653.99</v>
      </c>
      <c r="G3034" s="2">
        <v>667963.26</v>
      </c>
      <c r="I3034" s="2">
        <v>700000</v>
      </c>
      <c r="K3034" s="2">
        <v>700000</v>
      </c>
      <c r="L3034" s="9"/>
      <c r="M3034" s="2">
        <v>725000</v>
      </c>
      <c r="N3034" s="9"/>
      <c r="O3034" s="9">
        <v>16000</v>
      </c>
      <c r="P3034" s="9"/>
      <c r="Q3034" s="2">
        <f t="shared" si="90"/>
        <v>741000</v>
      </c>
    </row>
    <row r="3035" spans="1:32" ht="11.85" customHeight="1" x14ac:dyDescent="0.2">
      <c r="A3035" s="3" t="s">
        <v>1329</v>
      </c>
      <c r="C3035" s="2">
        <v>19861.689999999999</v>
      </c>
      <c r="E3035" s="2">
        <v>21086.6</v>
      </c>
      <c r="G3035" s="2">
        <v>27156.28</v>
      </c>
      <c r="I3035" s="2">
        <v>20000</v>
      </c>
      <c r="K3035" s="2">
        <v>20000</v>
      </c>
      <c r="L3035" s="9"/>
      <c r="M3035" s="2">
        <v>24000</v>
      </c>
      <c r="N3035" s="9"/>
      <c r="O3035" s="9">
        <v>0</v>
      </c>
      <c r="P3035" s="9"/>
      <c r="Q3035" s="2">
        <f t="shared" si="90"/>
        <v>24000</v>
      </c>
    </row>
    <row r="3036" spans="1:32" ht="11.85" customHeight="1" x14ac:dyDescent="0.2">
      <c r="A3036" s="3" t="s">
        <v>1330</v>
      </c>
      <c r="C3036" s="2">
        <v>9866.74</v>
      </c>
      <c r="E3036" s="2">
        <v>1891.9</v>
      </c>
      <c r="G3036" s="2">
        <v>15560.53</v>
      </c>
      <c r="I3036" s="2">
        <v>5000</v>
      </c>
      <c r="K3036" s="2">
        <v>5000</v>
      </c>
      <c r="L3036" s="9"/>
      <c r="M3036" s="2">
        <v>5000</v>
      </c>
      <c r="N3036" s="9"/>
      <c r="O3036" s="9">
        <v>0</v>
      </c>
      <c r="P3036" s="9"/>
      <c r="Q3036" s="2">
        <f t="shared" si="90"/>
        <v>5000</v>
      </c>
    </row>
    <row r="3037" spans="1:32" ht="11.85" customHeight="1" x14ac:dyDescent="0.2">
      <c r="A3037" s="3" t="s">
        <v>1331</v>
      </c>
      <c r="C3037" s="2">
        <v>260493.29</v>
      </c>
      <c r="E3037" s="2">
        <v>198043.09</v>
      </c>
      <c r="G3037" s="2">
        <v>190375.39</v>
      </c>
      <c r="I3037" s="2">
        <v>60000</v>
      </c>
      <c r="K3037" s="2">
        <v>60000</v>
      </c>
      <c r="L3037" s="9"/>
      <c r="M3037" s="2">
        <v>200000</v>
      </c>
      <c r="N3037" s="9"/>
      <c r="O3037" s="9">
        <v>1000</v>
      </c>
      <c r="P3037" s="9"/>
      <c r="Q3037" s="2">
        <f t="shared" si="90"/>
        <v>201000</v>
      </c>
    </row>
    <row r="3038" spans="1:32" ht="11.85" customHeight="1" x14ac:dyDescent="0.2">
      <c r="A3038" s="3" t="s">
        <v>1332</v>
      </c>
      <c r="C3038" s="12">
        <v>0</v>
      </c>
      <c r="E3038" s="12">
        <v>0</v>
      </c>
      <c r="G3038" s="12">
        <v>0</v>
      </c>
      <c r="I3038" s="12">
        <v>0</v>
      </c>
      <c r="K3038" s="12">
        <v>0</v>
      </c>
      <c r="L3038" s="9"/>
      <c r="M3038" s="28">
        <v>0</v>
      </c>
      <c r="N3038" s="9"/>
      <c r="O3038" s="28">
        <v>0</v>
      </c>
      <c r="P3038" s="9"/>
      <c r="Q3038" s="28">
        <f t="shared" si="90"/>
        <v>0</v>
      </c>
    </row>
    <row r="3039" spans="1:32" ht="11.85" customHeight="1" x14ac:dyDescent="0.2">
      <c r="A3039" s="3" t="s">
        <v>1333</v>
      </c>
      <c r="C3039" s="2">
        <f>SUM(C3033:C3038)</f>
        <v>3010121.87</v>
      </c>
      <c r="E3039" s="2">
        <f>SUM(E3033:E3038)</f>
        <v>2850742.78</v>
      </c>
      <c r="G3039" s="2">
        <f>SUM(G3033:G3038)</f>
        <v>2668716.31</v>
      </c>
      <c r="I3039" s="2">
        <f>SUM(I3033:I3038)</f>
        <v>2585000</v>
      </c>
      <c r="K3039" s="2">
        <f>SUM(K3033:K3038)</f>
        <v>2585000</v>
      </c>
      <c r="L3039" s="9"/>
      <c r="M3039" s="2">
        <f>SUM(M3033:M3038)</f>
        <v>2784000</v>
      </c>
      <c r="N3039" s="9"/>
      <c r="O3039" s="9">
        <f>SUM(O3033:O3038)</f>
        <v>50000</v>
      </c>
      <c r="P3039" s="9"/>
      <c r="Q3039" s="2">
        <f>SUM(Q3033:Q3038)</f>
        <v>2834000</v>
      </c>
      <c r="R3039" s="54"/>
    </row>
    <row r="3040" spans="1:32" ht="13.15" customHeight="1" x14ac:dyDescent="0.2">
      <c r="L3040" s="9"/>
      <c r="N3040" s="9"/>
      <c r="P3040" s="9"/>
    </row>
    <row r="3041" spans="1:32" ht="11.85" customHeight="1" x14ac:dyDescent="0.2">
      <c r="A3041" s="10" t="s">
        <v>1334</v>
      </c>
      <c r="L3041" s="9"/>
      <c r="N3041" s="9"/>
      <c r="P3041" s="9"/>
    </row>
    <row r="3042" spans="1:32" ht="11.85" customHeight="1" x14ac:dyDescent="0.2">
      <c r="A3042" s="3" t="s">
        <v>1335</v>
      </c>
      <c r="C3042" s="2">
        <v>438.1</v>
      </c>
      <c r="E3042" s="2">
        <v>0</v>
      </c>
      <c r="G3042" s="2">
        <v>0</v>
      </c>
      <c r="I3042" s="2">
        <v>0</v>
      </c>
      <c r="K3042" s="2">
        <v>0</v>
      </c>
      <c r="L3042" s="9"/>
      <c r="M3042" s="2">
        <v>0</v>
      </c>
      <c r="N3042" s="9"/>
      <c r="O3042" s="2">
        <v>0</v>
      </c>
      <c r="P3042" s="9"/>
      <c r="Q3042" s="2">
        <f t="shared" ref="Q3042:Q3050" si="91">M3042+O3042</f>
        <v>0</v>
      </c>
    </row>
    <row r="3043" spans="1:32" ht="11.85" customHeight="1" x14ac:dyDescent="0.2">
      <c r="A3043" s="3" t="s">
        <v>1336</v>
      </c>
      <c r="C3043" s="2">
        <v>2113.46</v>
      </c>
      <c r="E3043" s="2">
        <v>79475.009999999995</v>
      </c>
      <c r="G3043" s="2">
        <v>86953.33</v>
      </c>
      <c r="I3043" s="2">
        <v>0</v>
      </c>
      <c r="K3043" s="2">
        <v>0</v>
      </c>
      <c r="L3043" s="9"/>
      <c r="M3043" s="2">
        <v>0</v>
      </c>
      <c r="N3043" s="9"/>
      <c r="O3043" s="2">
        <v>0</v>
      </c>
      <c r="P3043" s="9"/>
      <c r="Q3043" s="2">
        <f t="shared" si="91"/>
        <v>0</v>
      </c>
    </row>
    <row r="3044" spans="1:32" ht="11.85" customHeight="1" x14ac:dyDescent="0.2">
      <c r="A3044" s="3" t="s">
        <v>1337</v>
      </c>
      <c r="C3044" s="2">
        <v>0</v>
      </c>
      <c r="E3044" s="2">
        <v>0</v>
      </c>
      <c r="G3044" s="2">
        <v>0</v>
      </c>
      <c r="I3044" s="2">
        <v>0</v>
      </c>
      <c r="K3044" s="2">
        <v>0</v>
      </c>
      <c r="L3044" s="9"/>
      <c r="M3044" s="2">
        <v>0</v>
      </c>
      <c r="N3044" s="9"/>
      <c r="O3044" s="2">
        <v>0</v>
      </c>
      <c r="P3044" s="9"/>
      <c r="Q3044" s="2">
        <f t="shared" si="91"/>
        <v>0</v>
      </c>
    </row>
    <row r="3045" spans="1:32" ht="11.85" customHeight="1" x14ac:dyDescent="0.2">
      <c r="A3045" s="3" t="s">
        <v>1338</v>
      </c>
      <c r="C3045" s="2">
        <v>116974.5</v>
      </c>
      <c r="E3045" s="2">
        <v>332025</v>
      </c>
      <c r="G3045" s="2">
        <v>3500</v>
      </c>
      <c r="I3045" s="2">
        <v>0</v>
      </c>
      <c r="K3045" s="2">
        <v>0</v>
      </c>
      <c r="L3045" s="9"/>
      <c r="M3045" s="2">
        <v>0</v>
      </c>
      <c r="N3045" s="9"/>
      <c r="O3045" s="2">
        <v>0</v>
      </c>
      <c r="P3045" s="9"/>
      <c r="Q3045" s="2">
        <f t="shared" si="91"/>
        <v>0</v>
      </c>
    </row>
    <row r="3046" spans="1:32" ht="11.85" customHeight="1" x14ac:dyDescent="0.2">
      <c r="A3046" s="3" t="s">
        <v>1339</v>
      </c>
      <c r="C3046" s="2">
        <v>5028.28</v>
      </c>
      <c r="E3046" s="2">
        <v>710</v>
      </c>
      <c r="G3046" s="2">
        <v>15370</v>
      </c>
      <c r="I3046" s="2">
        <v>500</v>
      </c>
      <c r="K3046" s="2">
        <v>500</v>
      </c>
      <c r="L3046" s="9"/>
      <c r="M3046" s="2">
        <v>500</v>
      </c>
      <c r="N3046" s="9"/>
      <c r="O3046" s="2">
        <v>0</v>
      </c>
      <c r="P3046" s="9"/>
      <c r="Q3046" s="2">
        <f t="shared" si="91"/>
        <v>500</v>
      </c>
    </row>
    <row r="3047" spans="1:32" ht="11.85" customHeight="1" x14ac:dyDescent="0.2">
      <c r="A3047" s="3" t="s">
        <v>1340</v>
      </c>
      <c r="C3047" s="2">
        <v>747.19</v>
      </c>
      <c r="E3047" s="2">
        <v>710</v>
      </c>
      <c r="G3047" s="2">
        <v>6460.72</v>
      </c>
      <c r="I3047" s="2">
        <v>100</v>
      </c>
      <c r="K3047" s="2">
        <v>100</v>
      </c>
      <c r="L3047" s="9"/>
      <c r="M3047" s="2">
        <v>100</v>
      </c>
      <c r="N3047" s="9"/>
      <c r="O3047" s="2">
        <v>0</v>
      </c>
      <c r="P3047" s="9"/>
      <c r="Q3047" s="2">
        <f t="shared" si="91"/>
        <v>100</v>
      </c>
    </row>
    <row r="3048" spans="1:32" ht="11.85" hidden="1" customHeight="1" x14ac:dyDescent="0.2">
      <c r="A3048" s="3" t="s">
        <v>1341</v>
      </c>
      <c r="C3048" s="2">
        <v>0</v>
      </c>
      <c r="E3048" s="2">
        <v>0</v>
      </c>
      <c r="G3048" s="2">
        <v>0</v>
      </c>
      <c r="I3048" s="2">
        <v>0</v>
      </c>
      <c r="K3048" s="2">
        <v>0</v>
      </c>
      <c r="L3048" s="9"/>
      <c r="M3048" s="2">
        <v>0</v>
      </c>
      <c r="N3048" s="9"/>
      <c r="O3048" s="2">
        <v>0</v>
      </c>
      <c r="P3048" s="9"/>
      <c r="Q3048" s="2">
        <f t="shared" si="91"/>
        <v>0</v>
      </c>
    </row>
    <row r="3049" spans="1:32" ht="11.85" customHeight="1" x14ac:dyDescent="0.2">
      <c r="A3049" s="3" t="s">
        <v>1342</v>
      </c>
      <c r="C3049" s="2">
        <v>34328.75</v>
      </c>
      <c r="E3049" s="2">
        <v>184592.83</v>
      </c>
      <c r="G3049" s="2">
        <v>211570.22</v>
      </c>
      <c r="I3049" s="2">
        <v>100000</v>
      </c>
      <c r="K3049" s="2">
        <v>100000</v>
      </c>
      <c r="L3049" s="9"/>
      <c r="M3049" s="2">
        <v>120000</v>
      </c>
      <c r="N3049" s="9"/>
      <c r="O3049" s="2">
        <v>0</v>
      </c>
      <c r="P3049" s="9"/>
      <c r="Q3049" s="2">
        <f t="shared" si="91"/>
        <v>120000</v>
      </c>
    </row>
    <row r="3050" spans="1:32" ht="11.85" customHeight="1" x14ac:dyDescent="0.2">
      <c r="A3050" s="3" t="s">
        <v>1343</v>
      </c>
      <c r="C3050" s="12">
        <v>0</v>
      </c>
      <c r="E3050" s="12">
        <v>0</v>
      </c>
      <c r="G3050" s="12">
        <v>5000</v>
      </c>
      <c r="I3050" s="12">
        <v>0</v>
      </c>
      <c r="K3050" s="12">
        <v>12000</v>
      </c>
      <c r="L3050" s="9"/>
      <c r="M3050" s="12">
        <v>0</v>
      </c>
      <c r="N3050" s="9"/>
      <c r="O3050" s="12">
        <v>0</v>
      </c>
      <c r="P3050" s="9"/>
      <c r="Q3050" s="12">
        <f t="shared" si="91"/>
        <v>0</v>
      </c>
    </row>
    <row r="3051" spans="1:32" ht="11.85" customHeight="1" x14ac:dyDescent="0.2">
      <c r="A3051" s="3" t="s">
        <v>1344</v>
      </c>
      <c r="C3051" s="2">
        <f>SUM(C3042:C3050)</f>
        <v>159630.28</v>
      </c>
      <c r="E3051" s="2">
        <f>SUM(E3042:E3050)</f>
        <v>597512.84</v>
      </c>
      <c r="G3051" s="2">
        <f>SUM(G3042:G3050)</f>
        <v>328854.27</v>
      </c>
      <c r="I3051" s="2">
        <f>SUM(I3042:I3050)</f>
        <v>100600</v>
      </c>
      <c r="K3051" s="2">
        <f>SUM(K3042:K3050)</f>
        <v>112600</v>
      </c>
      <c r="L3051" s="9"/>
      <c r="M3051" s="2">
        <f>SUM(M3042:M3050)</f>
        <v>120600</v>
      </c>
      <c r="N3051" s="9"/>
      <c r="O3051" s="2">
        <f>SUM(O3042:O3050)</f>
        <v>0</v>
      </c>
      <c r="P3051" s="9"/>
      <c r="Q3051" s="2">
        <f>SUM(Q3042:Q3050)</f>
        <v>120600</v>
      </c>
      <c r="U3051" s="9"/>
      <c r="AF3051" s="2"/>
    </row>
    <row r="3052" spans="1:32" ht="11.85" customHeight="1" x14ac:dyDescent="0.2">
      <c r="L3052" s="9"/>
      <c r="N3052" s="9"/>
      <c r="P3052" s="9"/>
    </row>
    <row r="3053" spans="1:32" ht="11.85" hidden="1" customHeight="1" x14ac:dyDescent="0.2">
      <c r="A3053" s="10" t="s">
        <v>1345</v>
      </c>
      <c r="L3053" s="9"/>
      <c r="N3053" s="9"/>
      <c r="P3053" s="9"/>
    </row>
    <row r="3054" spans="1:32" ht="11.85" hidden="1" customHeight="1" x14ac:dyDescent="0.2">
      <c r="A3054" s="3" t="s">
        <v>1346</v>
      </c>
      <c r="C3054" s="2">
        <v>0</v>
      </c>
      <c r="E3054" s="2">
        <v>0</v>
      </c>
      <c r="G3054" s="2">
        <v>0</v>
      </c>
      <c r="I3054" s="2">
        <v>0</v>
      </c>
      <c r="K3054" s="2">
        <v>0</v>
      </c>
      <c r="L3054" s="9"/>
      <c r="M3054" s="2">
        <v>0</v>
      </c>
      <c r="N3054" s="9"/>
      <c r="O3054" s="2">
        <v>0</v>
      </c>
      <c r="P3054" s="9"/>
      <c r="Q3054" s="2">
        <f t="shared" ref="Q3054:Q3059" si="92">M3054+O3054</f>
        <v>0</v>
      </c>
    </row>
    <row r="3055" spans="1:32" ht="11.85" hidden="1" customHeight="1" x14ac:dyDescent="0.2">
      <c r="A3055" s="3" t="s">
        <v>1347</v>
      </c>
      <c r="C3055" s="2">
        <v>0</v>
      </c>
      <c r="E3055" s="2">
        <v>0</v>
      </c>
      <c r="G3055" s="2">
        <v>0</v>
      </c>
      <c r="I3055" s="2">
        <v>0</v>
      </c>
      <c r="K3055" s="2">
        <v>0</v>
      </c>
      <c r="L3055" s="9"/>
      <c r="M3055" s="2">
        <v>0</v>
      </c>
      <c r="N3055" s="9"/>
      <c r="O3055" s="2">
        <v>0</v>
      </c>
      <c r="P3055" s="9"/>
      <c r="Q3055" s="2">
        <f t="shared" si="92"/>
        <v>0</v>
      </c>
    </row>
    <row r="3056" spans="1:32" ht="11.85" hidden="1" customHeight="1" x14ac:dyDescent="0.2">
      <c r="A3056" s="3" t="s">
        <v>1348</v>
      </c>
      <c r="C3056" s="12">
        <v>0</v>
      </c>
      <c r="E3056" s="12">
        <v>0</v>
      </c>
      <c r="G3056" s="12">
        <v>0</v>
      </c>
      <c r="I3056" s="12">
        <v>0</v>
      </c>
      <c r="K3056" s="12">
        <v>0</v>
      </c>
      <c r="L3056" s="9"/>
      <c r="M3056" s="12">
        <v>0</v>
      </c>
      <c r="N3056" s="9"/>
      <c r="O3056" s="12">
        <v>0</v>
      </c>
      <c r="P3056" s="9"/>
      <c r="Q3056" s="12">
        <f t="shared" si="92"/>
        <v>0</v>
      </c>
      <c r="R3056" s="53"/>
      <c r="S3056" s="42"/>
      <c r="T3056" s="43"/>
    </row>
    <row r="3057" spans="1:20" ht="11.85" hidden="1" customHeight="1" x14ac:dyDescent="0.2">
      <c r="A3057" s="3" t="s">
        <v>1349</v>
      </c>
      <c r="C3057" s="2">
        <v>0</v>
      </c>
      <c r="E3057" s="2">
        <v>0</v>
      </c>
      <c r="G3057" s="2">
        <v>0</v>
      </c>
      <c r="I3057" s="2">
        <v>0</v>
      </c>
      <c r="K3057" s="2">
        <v>0</v>
      </c>
      <c r="L3057" s="9"/>
      <c r="M3057" s="2">
        <v>0</v>
      </c>
      <c r="N3057" s="9"/>
      <c r="O3057" s="2">
        <v>0</v>
      </c>
      <c r="P3057" s="9"/>
      <c r="Q3057" s="2">
        <f t="shared" si="92"/>
        <v>0</v>
      </c>
    </row>
    <row r="3058" spans="1:20" ht="11.85" hidden="1" customHeight="1" x14ac:dyDescent="0.2">
      <c r="A3058" s="3" t="s">
        <v>1350</v>
      </c>
      <c r="C3058" s="2">
        <v>0</v>
      </c>
      <c r="E3058" s="2">
        <v>0</v>
      </c>
      <c r="G3058" s="2">
        <v>0</v>
      </c>
      <c r="I3058" s="2">
        <v>0</v>
      </c>
      <c r="K3058" s="2">
        <v>0</v>
      </c>
      <c r="L3058" s="9"/>
      <c r="M3058" s="2">
        <v>0</v>
      </c>
      <c r="N3058" s="9"/>
      <c r="O3058" s="2">
        <v>0</v>
      </c>
      <c r="P3058" s="9"/>
      <c r="Q3058" s="2">
        <f t="shared" si="92"/>
        <v>0</v>
      </c>
    </row>
    <row r="3059" spans="1:20" ht="11.85" hidden="1" customHeight="1" x14ac:dyDescent="0.2">
      <c r="A3059" s="3" t="s">
        <v>1351</v>
      </c>
      <c r="C3059" s="12">
        <v>0</v>
      </c>
      <c r="E3059" s="12">
        <v>0</v>
      </c>
      <c r="G3059" s="12">
        <v>0</v>
      </c>
      <c r="I3059" s="12">
        <v>0</v>
      </c>
      <c r="K3059" s="12">
        <v>0</v>
      </c>
      <c r="L3059" s="9"/>
      <c r="M3059" s="12">
        <v>0</v>
      </c>
      <c r="N3059" s="9"/>
      <c r="O3059" s="12">
        <v>0</v>
      </c>
      <c r="P3059" s="9"/>
      <c r="Q3059" s="12">
        <f t="shared" si="92"/>
        <v>0</v>
      </c>
      <c r="R3059" s="53"/>
      <c r="S3059" s="15"/>
      <c r="T3059" s="43"/>
    </row>
    <row r="3060" spans="1:20" ht="11.85" hidden="1" customHeight="1" x14ac:dyDescent="0.2">
      <c r="A3060" s="3" t="s">
        <v>1352</v>
      </c>
      <c r="C3060" s="2">
        <f>SUM(C3054:C3059)</f>
        <v>0</v>
      </c>
      <c r="E3060" s="2">
        <f>SUM(E3054:E3059)</f>
        <v>0</v>
      </c>
      <c r="G3060" s="2">
        <f>SUM(G3054:G3059)</f>
        <v>0</v>
      </c>
      <c r="I3060" s="2">
        <f>SUM(I3054:I3059)</f>
        <v>0</v>
      </c>
      <c r="K3060" s="2">
        <f>SUM(K3054:K3059)</f>
        <v>0</v>
      </c>
      <c r="L3060" s="9"/>
      <c r="M3060" s="2">
        <f>SUM(M3054:M3059)</f>
        <v>0</v>
      </c>
      <c r="N3060" s="9"/>
      <c r="O3060" s="2">
        <f>SUM(O3054:O3059)</f>
        <v>0</v>
      </c>
      <c r="P3060" s="9"/>
      <c r="Q3060" s="2">
        <f>SUM(Q3054:Q3059)</f>
        <v>0</v>
      </c>
    </row>
    <row r="3061" spans="1:20" ht="11.85" hidden="1" customHeight="1" x14ac:dyDescent="0.2">
      <c r="L3061" s="9"/>
      <c r="N3061" s="9"/>
      <c r="P3061" s="9"/>
    </row>
    <row r="3062" spans="1:20" ht="10.9" customHeight="1" x14ac:dyDescent="0.2">
      <c r="L3062" s="9"/>
      <c r="N3062" s="9"/>
      <c r="P3062" s="9"/>
    </row>
    <row r="3063" spans="1:20" ht="11.85" customHeight="1" x14ac:dyDescent="0.2">
      <c r="A3063" s="1"/>
      <c r="B3063" s="1"/>
      <c r="E3063" s="2" t="str">
        <f>$E$1</f>
        <v>CITY OF BRADY</v>
      </c>
    </row>
    <row r="3064" spans="1:20" ht="11.85" customHeight="1" x14ac:dyDescent="0.2">
      <c r="E3064" s="2" t="str">
        <f>$E$2</f>
        <v>BUDGET  REPORT</v>
      </c>
    </row>
    <row r="3065" spans="1:20" ht="11.85" customHeight="1" x14ac:dyDescent="0.2">
      <c r="E3065" s="2" t="str">
        <f>$E$3</f>
        <v>FISCAL YEAR 2025 - 2026</v>
      </c>
    </row>
    <row r="3066" spans="1:20" ht="11.85" customHeight="1" x14ac:dyDescent="0.2">
      <c r="A3066" s="3" t="s">
        <v>1313</v>
      </c>
    </row>
    <row r="3067" spans="1:20" ht="11.85" customHeight="1" x14ac:dyDescent="0.2"/>
    <row r="3068" spans="1:20" ht="11.85" customHeight="1" x14ac:dyDescent="0.2">
      <c r="I3068" s="49" t="str">
        <f>$I$6</f>
        <v>(----- 2024-2025------)</v>
      </c>
      <c r="J3068" s="49"/>
      <c r="K3068" s="49"/>
      <c r="L3068" s="6"/>
      <c r="M3068" s="50" t="str">
        <f>$M$6</f>
        <v>2025-2026</v>
      </c>
      <c r="N3068" s="50"/>
      <c r="O3068" s="50"/>
      <c r="P3068" s="50"/>
      <c r="Q3068" s="50"/>
    </row>
    <row r="3069" spans="1:20" ht="11.85" customHeight="1" x14ac:dyDescent="0.2">
      <c r="C3069" s="5" t="str">
        <f>$C$7</f>
        <v>2021-2022</v>
      </c>
      <c r="D3069" s="5"/>
      <c r="E3069" s="5" t="str">
        <f>$E$7</f>
        <v>2022-2023</v>
      </c>
      <c r="F3069" s="5"/>
      <c r="G3069" s="5" t="str">
        <f>$G$7</f>
        <v>2023-2024</v>
      </c>
      <c r="H3069" s="5"/>
      <c r="I3069" s="5" t="s">
        <v>9</v>
      </c>
      <c r="J3069" s="5"/>
      <c r="K3069" s="5" t="str">
        <f>+$K$7</f>
        <v>PROJECTED</v>
      </c>
      <c r="L3069" s="6"/>
      <c r="M3069" s="5" t="str">
        <f>$M$7</f>
        <v>2025-2026</v>
      </c>
      <c r="N3069" s="6"/>
      <c r="O3069" s="5" t="str">
        <f>$O$7</f>
        <v>2025-2026</v>
      </c>
      <c r="P3069" s="6"/>
      <c r="Q3069" s="5" t="str">
        <f>$Q$7</f>
        <v>APPROVED</v>
      </c>
    </row>
    <row r="3070" spans="1:20" ht="11.85" customHeight="1" x14ac:dyDescent="0.2">
      <c r="A3070" s="7"/>
      <c r="C3070" s="8" t="s">
        <v>12</v>
      </c>
      <c r="D3070" s="5"/>
      <c r="E3070" s="8" t="s">
        <v>12</v>
      </c>
      <c r="F3070" s="5"/>
      <c r="G3070" s="8" t="s">
        <v>12</v>
      </c>
      <c r="H3070" s="5"/>
      <c r="I3070" s="8" t="s">
        <v>13</v>
      </c>
      <c r="J3070" s="5"/>
      <c r="K3070" s="8" t="s">
        <v>13</v>
      </c>
      <c r="L3070" s="6"/>
      <c r="M3070" s="8" t="str">
        <f>$M$8</f>
        <v>BASE</v>
      </c>
      <c r="N3070" s="6"/>
      <c r="O3070" s="8" t="str">
        <f>$O$8</f>
        <v>SUPPLEMENTAL</v>
      </c>
      <c r="P3070" s="6"/>
      <c r="Q3070" s="8" t="str">
        <f>$Q$8</f>
        <v>BUDGET</v>
      </c>
    </row>
    <row r="3071" spans="1:20" ht="11.85" customHeight="1" x14ac:dyDescent="0.2">
      <c r="C3071" s="5"/>
      <c r="D3071" s="5"/>
      <c r="E3071" s="5"/>
      <c r="F3071" s="5"/>
      <c r="G3071" s="5"/>
      <c r="H3071" s="5"/>
      <c r="I3071" s="5"/>
      <c r="J3071" s="5"/>
      <c r="K3071" s="5"/>
      <c r="L3071" s="6"/>
      <c r="M3071" s="5"/>
      <c r="N3071" s="6"/>
      <c r="O3071" s="5"/>
      <c r="P3071" s="6"/>
      <c r="Q3071" s="5"/>
    </row>
    <row r="3072" spans="1:20" ht="11.85" customHeight="1" x14ac:dyDescent="0.2">
      <c r="A3072" s="10" t="s">
        <v>1353</v>
      </c>
      <c r="L3072" s="9"/>
      <c r="N3072" s="9"/>
      <c r="P3072" s="9"/>
    </row>
    <row r="3073" spans="1:21" ht="11.85" customHeight="1" x14ac:dyDescent="0.2">
      <c r="A3073" s="3" t="s">
        <v>1354</v>
      </c>
      <c r="C3073" s="12">
        <v>0</v>
      </c>
      <c r="E3073" s="12">
        <v>0</v>
      </c>
      <c r="G3073" s="12">
        <v>3868</v>
      </c>
      <c r="I3073" s="12">
        <v>0</v>
      </c>
      <c r="K3073" s="12">
        <v>0</v>
      </c>
      <c r="L3073" s="9"/>
      <c r="M3073" s="12">
        <v>0</v>
      </c>
      <c r="N3073" s="9"/>
      <c r="O3073" s="12">
        <v>0</v>
      </c>
      <c r="P3073" s="9"/>
      <c r="Q3073" s="12">
        <f>M3073+O3073</f>
        <v>0</v>
      </c>
      <c r="R3073" s="53"/>
      <c r="S3073" s="42"/>
      <c r="T3073" s="43"/>
    </row>
    <row r="3074" spans="1:21" ht="11.85" customHeight="1" x14ac:dyDescent="0.2">
      <c r="A3074" s="3" t="s">
        <v>1355</v>
      </c>
      <c r="C3074" s="2">
        <f>SUM(C3073:C3073)</f>
        <v>0</v>
      </c>
      <c r="E3074" s="2">
        <f>SUM(E3073:E3073)</f>
        <v>0</v>
      </c>
      <c r="G3074" s="2">
        <f>SUM(G3073:G3073)</f>
        <v>3868</v>
      </c>
      <c r="I3074" s="2">
        <f>SUM(I3073:I3073)</f>
        <v>0</v>
      </c>
      <c r="K3074" s="2">
        <f>SUM(K3073:K3073)</f>
        <v>0</v>
      </c>
      <c r="L3074" s="9"/>
      <c r="M3074" s="2">
        <f>SUM(M3073:M3073)</f>
        <v>0</v>
      </c>
      <c r="N3074" s="9"/>
      <c r="O3074" s="2">
        <f>SUM(O3073:O3073)</f>
        <v>0</v>
      </c>
      <c r="P3074" s="9"/>
      <c r="Q3074" s="2">
        <f>SUM(Q3073:Q3073)</f>
        <v>0</v>
      </c>
    </row>
    <row r="3075" spans="1:21" ht="11.85" customHeight="1" x14ac:dyDescent="0.2">
      <c r="C3075" s="5"/>
      <c r="D3075" s="5"/>
      <c r="E3075" s="5"/>
      <c r="F3075" s="5"/>
      <c r="G3075" s="5"/>
      <c r="H3075" s="5"/>
      <c r="I3075" s="5"/>
      <c r="J3075" s="5"/>
      <c r="K3075" s="5"/>
      <c r="L3075" s="6"/>
      <c r="M3075" s="5"/>
      <c r="N3075" s="6"/>
      <c r="O3075" s="5"/>
      <c r="P3075" s="6"/>
      <c r="Q3075" s="5"/>
    </row>
    <row r="3076" spans="1:21" ht="11.85" customHeight="1" x14ac:dyDescent="0.2">
      <c r="C3076" s="5"/>
      <c r="D3076" s="5"/>
      <c r="E3076" s="5"/>
      <c r="F3076" s="5"/>
      <c r="G3076" s="5"/>
      <c r="H3076" s="5"/>
      <c r="I3076" s="5"/>
      <c r="J3076" s="5"/>
      <c r="K3076" s="5"/>
      <c r="L3076" s="6"/>
      <c r="M3076" s="5"/>
      <c r="N3076" s="6"/>
      <c r="O3076" s="5"/>
      <c r="P3076" s="6"/>
      <c r="Q3076" s="5"/>
    </row>
    <row r="3077" spans="1:21" ht="11.85" customHeight="1" x14ac:dyDescent="0.2">
      <c r="A3077" s="10" t="s">
        <v>250</v>
      </c>
      <c r="L3077" s="9"/>
      <c r="N3077" s="9"/>
      <c r="P3077" s="9"/>
    </row>
    <row r="3078" spans="1:21" ht="12.6" customHeight="1" x14ac:dyDescent="0.2">
      <c r="A3078" s="3" t="s">
        <v>1356</v>
      </c>
      <c r="C3078" s="2">
        <v>0</v>
      </c>
      <c r="E3078" s="2">
        <v>182819.55</v>
      </c>
      <c r="G3078" s="2">
        <v>0</v>
      </c>
      <c r="I3078" s="2">
        <v>0</v>
      </c>
      <c r="K3078" s="2">
        <v>0</v>
      </c>
      <c r="L3078" s="9"/>
      <c r="M3078" s="2">
        <v>0</v>
      </c>
      <c r="N3078" s="9"/>
      <c r="O3078" s="2">
        <v>0</v>
      </c>
      <c r="P3078" s="9"/>
      <c r="Q3078" s="2">
        <f>M3078+O3078</f>
        <v>0</v>
      </c>
    </row>
    <row r="3079" spans="1:21" ht="12.6" hidden="1" customHeight="1" x14ac:dyDescent="0.2">
      <c r="A3079" s="3" t="s">
        <v>1357</v>
      </c>
      <c r="C3079" s="2">
        <v>0</v>
      </c>
      <c r="E3079" s="2">
        <v>0</v>
      </c>
      <c r="G3079" s="2">
        <v>0</v>
      </c>
      <c r="I3079" s="2">
        <v>0</v>
      </c>
      <c r="K3079" s="2">
        <v>0</v>
      </c>
      <c r="L3079" s="9"/>
      <c r="M3079" s="2">
        <v>0</v>
      </c>
      <c r="N3079" s="9"/>
      <c r="O3079" s="2">
        <v>0</v>
      </c>
      <c r="P3079" s="9"/>
      <c r="Q3079" s="2">
        <f>M3079+O3079</f>
        <v>0</v>
      </c>
    </row>
    <row r="3080" spans="1:21" ht="12.6" hidden="1" customHeight="1" x14ac:dyDescent="0.2">
      <c r="A3080" s="3" t="s">
        <v>1358</v>
      </c>
      <c r="C3080" s="2">
        <v>0</v>
      </c>
      <c r="E3080" s="2">
        <v>0</v>
      </c>
      <c r="G3080" s="2">
        <v>0</v>
      </c>
      <c r="I3080" s="2">
        <v>0</v>
      </c>
      <c r="K3080" s="2">
        <v>0</v>
      </c>
      <c r="L3080" s="9"/>
      <c r="M3080" s="2">
        <v>0</v>
      </c>
      <c r="N3080" s="9"/>
      <c r="O3080" s="2">
        <v>0</v>
      </c>
      <c r="P3080" s="9"/>
      <c r="Q3080" s="2">
        <f>M3080+O3080</f>
        <v>0</v>
      </c>
    </row>
    <row r="3081" spans="1:21" ht="7.9" customHeight="1" x14ac:dyDescent="0.2">
      <c r="A3081" s="10"/>
      <c r="L3081" s="9"/>
      <c r="N3081" s="9"/>
      <c r="P3081" s="9"/>
    </row>
    <row r="3082" spans="1:21" ht="10.5" customHeight="1" x14ac:dyDescent="0.2">
      <c r="A3082" s="3" t="s">
        <v>1359</v>
      </c>
      <c r="C3082" s="2">
        <v>76755</v>
      </c>
      <c r="E3082" s="2">
        <v>0</v>
      </c>
      <c r="G3082" s="2">
        <v>0</v>
      </c>
      <c r="I3082" s="2">
        <v>100000</v>
      </c>
      <c r="K3082" s="2">
        <v>132484</v>
      </c>
      <c r="L3082" s="9"/>
      <c r="M3082" s="2">
        <v>0</v>
      </c>
      <c r="N3082" s="9"/>
      <c r="O3082" s="2">
        <v>0</v>
      </c>
      <c r="P3082" s="9"/>
      <c r="Q3082" s="2">
        <f>M3082+O3082</f>
        <v>0</v>
      </c>
    </row>
    <row r="3083" spans="1:21" ht="11.85" customHeight="1" x14ac:dyDescent="0.2">
      <c r="A3083" s="3" t="s">
        <v>1360</v>
      </c>
      <c r="C3083" s="12">
        <v>0</v>
      </c>
      <c r="E3083" s="12">
        <v>76516.5</v>
      </c>
      <c r="G3083" s="12">
        <v>0</v>
      </c>
      <c r="I3083" s="12">
        <v>48000</v>
      </c>
      <c r="K3083" s="12">
        <v>48000</v>
      </c>
      <c r="L3083" s="9"/>
      <c r="M3083" s="12">
        <v>0</v>
      </c>
      <c r="N3083" s="9"/>
      <c r="O3083" s="12">
        <v>0</v>
      </c>
      <c r="P3083" s="9"/>
      <c r="Q3083" s="12">
        <f>M3083+O3083</f>
        <v>0</v>
      </c>
      <c r="U3083" s="2"/>
    </row>
    <row r="3084" spans="1:21" ht="11.85" hidden="1" customHeight="1" x14ac:dyDescent="0.2">
      <c r="A3084" s="3" t="s">
        <v>1361</v>
      </c>
      <c r="C3084" s="2">
        <v>0</v>
      </c>
      <c r="E3084" s="2">
        <v>0</v>
      </c>
      <c r="G3084" s="2">
        <v>0</v>
      </c>
      <c r="I3084" s="2">
        <v>0</v>
      </c>
      <c r="K3084" s="2">
        <v>0</v>
      </c>
      <c r="L3084" s="9"/>
      <c r="M3084" s="2">
        <v>0</v>
      </c>
      <c r="N3084" s="9"/>
      <c r="O3084" s="2">
        <v>0</v>
      </c>
      <c r="P3084" s="9"/>
      <c r="Q3084" s="2">
        <f>M3084+O3084</f>
        <v>0</v>
      </c>
      <c r="R3084" s="53"/>
      <c r="S3084" s="15"/>
      <c r="T3084" s="43"/>
    </row>
    <row r="3085" spans="1:21" ht="11.85" hidden="1" customHeight="1" x14ac:dyDescent="0.2">
      <c r="A3085" s="3" t="s">
        <v>1361</v>
      </c>
      <c r="C3085" s="12">
        <v>0</v>
      </c>
      <c r="E3085" s="12">
        <v>0</v>
      </c>
      <c r="G3085" s="12">
        <v>0</v>
      </c>
      <c r="I3085" s="12">
        <v>0</v>
      </c>
      <c r="K3085" s="12">
        <v>0</v>
      </c>
      <c r="L3085" s="9"/>
      <c r="M3085" s="12">
        <v>0</v>
      </c>
      <c r="N3085" s="9"/>
      <c r="O3085" s="12">
        <v>0</v>
      </c>
      <c r="P3085" s="9"/>
      <c r="Q3085" s="12">
        <v>0</v>
      </c>
      <c r="R3085" s="53"/>
      <c r="S3085" s="15"/>
      <c r="T3085" s="43"/>
    </row>
    <row r="3086" spans="1:21" ht="11.85" customHeight="1" x14ac:dyDescent="0.2">
      <c r="A3086" s="3" t="s">
        <v>264</v>
      </c>
      <c r="C3086" s="2">
        <f>SUM(C3078:C3085)</f>
        <v>76755</v>
      </c>
      <c r="E3086" s="2">
        <f>SUM(E3078:E3085)</f>
        <v>259336.05</v>
      </c>
      <c r="G3086" s="2">
        <f>SUM(G3078:G3085)</f>
        <v>0</v>
      </c>
      <c r="I3086" s="2">
        <f>SUM(I3078:I3085)</f>
        <v>148000</v>
      </c>
      <c r="K3086" s="2">
        <f>SUM(K3078:K3085)</f>
        <v>180484</v>
      </c>
      <c r="L3086" s="2"/>
      <c r="M3086" s="9">
        <f>SUM(M3078:M3085)</f>
        <v>0</v>
      </c>
      <c r="N3086" s="2"/>
      <c r="O3086" s="9">
        <f>SUM(O3078:O3085)</f>
        <v>0</v>
      </c>
      <c r="P3086" s="2"/>
      <c r="Q3086" s="9">
        <f>SUM(Q3078:Q3085)</f>
        <v>0</v>
      </c>
    </row>
    <row r="3087" spans="1:21" ht="11.85" customHeight="1" x14ac:dyDescent="0.2">
      <c r="C3087" s="5"/>
      <c r="D3087" s="5"/>
      <c r="E3087" s="5"/>
      <c r="F3087" s="5"/>
      <c r="G3087" s="5"/>
      <c r="H3087" s="5"/>
      <c r="I3087" s="5"/>
      <c r="J3087" s="5"/>
      <c r="K3087" s="5"/>
      <c r="L3087" s="6"/>
      <c r="M3087" s="5"/>
      <c r="N3087" s="6"/>
      <c r="O3087" s="5"/>
      <c r="P3087" s="6"/>
      <c r="Q3087" s="5"/>
    </row>
    <row r="3088" spans="1:21" ht="11.85" customHeight="1" thickBot="1" x14ac:dyDescent="0.25">
      <c r="A3088" s="3" t="s">
        <v>276</v>
      </c>
      <c r="C3088" s="26">
        <f>+C3030+C3060+C3017+C3039+C3025+C3051+C3086+C3074</f>
        <v>4548340.3200000012</v>
      </c>
      <c r="E3088" s="26">
        <f>+E3030+E3060+E3017+E3039+E3025+E3051+E3086+E3074</f>
        <v>5134257.34</v>
      </c>
      <c r="G3088" s="26">
        <f>+G3030+G3060+G3017+G3039+G3025+G3051+G3086+G3074</f>
        <v>4429077.21</v>
      </c>
      <c r="I3088" s="26">
        <f>+I3030+I3060+I3017+I3039+I3025+I3051+I3086+I3074</f>
        <v>4159100</v>
      </c>
      <c r="K3088" s="26">
        <f>+K3030+K3060+K3017+K3039+K3025+K3051+K3086+K3074</f>
        <v>4203584</v>
      </c>
      <c r="L3088" s="9"/>
      <c r="M3088" s="34">
        <f>+M3030+M3060+M3017+M3039+M3025+M3051+M3086+M3074</f>
        <v>4242600</v>
      </c>
      <c r="N3088" s="9"/>
      <c r="O3088" s="34">
        <f>+O3030+O3060+O3017+O3039+O3025+O3051+O3086+O3074</f>
        <v>100000</v>
      </c>
      <c r="P3088" s="9"/>
      <c r="Q3088" s="34">
        <f>+Q3030+Q3060+Q3017+Q3039+Q3025+Q3051+Q3086+Q3074</f>
        <v>4342600</v>
      </c>
      <c r="U3088" s="9"/>
    </row>
    <row r="3089" spans="1:21" ht="11.85" customHeight="1" thickTop="1" x14ac:dyDescent="0.2">
      <c r="L3089" s="9"/>
      <c r="N3089" s="9"/>
      <c r="P3089" s="9"/>
    </row>
    <row r="3090" spans="1:21" ht="11.85" customHeight="1" x14ac:dyDescent="0.2">
      <c r="L3090" s="9"/>
      <c r="N3090" s="9"/>
      <c r="P3090" s="9"/>
    </row>
    <row r="3091" spans="1:21" ht="11.85" customHeight="1" x14ac:dyDescent="0.2">
      <c r="A3091" s="3" t="s">
        <v>277</v>
      </c>
      <c r="C3091" s="2">
        <f>C3008+C3088</f>
        <v>10466523.990000002</v>
      </c>
      <c r="E3091" s="2">
        <f>E3008+E3088</f>
        <v>11492153.920000002</v>
      </c>
      <c r="G3091" s="2">
        <f>G3008+G3088</f>
        <v>10942370.340000004</v>
      </c>
      <c r="I3091" s="2">
        <f>I3008+I3088</f>
        <v>10179710.260000005</v>
      </c>
      <c r="K3091" s="2">
        <f>K3008+K3088</f>
        <v>10224194.260000005</v>
      </c>
      <c r="L3091" s="9"/>
      <c r="M3091" s="2">
        <f>M3008+M3088</f>
        <v>8492220.2600000054</v>
      </c>
      <c r="N3091" s="9"/>
      <c r="P3091" s="9"/>
      <c r="Q3091" s="2">
        <f>Q3008+Q3088</f>
        <v>8592220.2600000054</v>
      </c>
      <c r="U3091" s="9"/>
    </row>
    <row r="3092" spans="1:21" ht="11.85" customHeight="1" x14ac:dyDescent="0.2"/>
    <row r="3093" spans="1:21" ht="11.85" customHeight="1" x14ac:dyDescent="0.2"/>
    <row r="3094" spans="1:21" ht="11.85" customHeight="1" x14ac:dyDescent="0.2"/>
    <row r="3095" spans="1:21" ht="11.85" customHeight="1" x14ac:dyDescent="0.2"/>
    <row r="3096" spans="1:21" ht="11.85" customHeight="1" x14ac:dyDescent="0.2"/>
    <row r="3097" spans="1:21" ht="11.85" customHeight="1" x14ac:dyDescent="0.2"/>
    <row r="3098" spans="1:21" ht="11.85" customHeight="1" x14ac:dyDescent="0.2"/>
    <row r="3099" spans="1:21" ht="11.85" customHeight="1" x14ac:dyDescent="0.2"/>
    <row r="3100" spans="1:21" ht="11.85" customHeight="1" x14ac:dyDescent="0.2"/>
    <row r="3101" spans="1:21" ht="11.85" customHeight="1" x14ac:dyDescent="0.2"/>
    <row r="3102" spans="1:21" ht="11.85" customHeight="1" x14ac:dyDescent="0.2"/>
    <row r="3103" spans="1:21" ht="11.85" customHeight="1" x14ac:dyDescent="0.2"/>
    <row r="3104" spans="1:21" ht="11.85" customHeight="1" x14ac:dyDescent="0.2"/>
    <row r="3105" ht="11.85" customHeight="1" x14ac:dyDescent="0.2"/>
    <row r="3106" ht="11.85" customHeight="1" x14ac:dyDescent="0.2"/>
    <row r="3107" ht="11.85" customHeight="1" x14ac:dyDescent="0.2"/>
    <row r="3108" ht="11.85" customHeight="1" x14ac:dyDescent="0.2"/>
    <row r="3109" ht="11.85" customHeight="1" x14ac:dyDescent="0.2"/>
    <row r="3110" ht="11.85" customHeight="1" x14ac:dyDescent="0.2"/>
    <row r="3111" ht="11.85" customHeight="1" x14ac:dyDescent="0.2"/>
    <row r="3112" ht="11.85" customHeight="1" x14ac:dyDescent="0.2"/>
    <row r="3113" ht="11.85" customHeight="1" x14ac:dyDescent="0.2"/>
    <row r="3114" ht="11.85" customHeight="1" x14ac:dyDescent="0.2"/>
    <row r="3115" ht="11.85" customHeight="1" x14ac:dyDescent="0.2"/>
    <row r="3116" ht="11.85" customHeight="1" x14ac:dyDescent="0.2"/>
    <row r="3117" ht="11.85" customHeight="1" x14ac:dyDescent="0.2"/>
    <row r="3118" ht="11.85" customHeight="1" x14ac:dyDescent="0.2"/>
    <row r="3119" ht="11.85" customHeight="1" x14ac:dyDescent="0.2"/>
    <row r="3120" ht="11.85" customHeight="1" x14ac:dyDescent="0.2"/>
    <row r="3121" spans="1:19" ht="11.85" customHeight="1" x14ac:dyDescent="0.2"/>
    <row r="3122" spans="1:19" ht="11.85" customHeight="1" x14ac:dyDescent="0.2"/>
    <row r="3123" spans="1:19" ht="11.85" customHeight="1" x14ac:dyDescent="0.2"/>
    <row r="3124" spans="1:19" ht="11.85" customHeight="1" x14ac:dyDescent="0.2"/>
    <row r="3125" spans="1:19" ht="11.85" customHeight="1" x14ac:dyDescent="0.2"/>
    <row r="3126" spans="1:19" ht="11.85" customHeight="1" x14ac:dyDescent="0.2"/>
    <row r="3127" spans="1:19" ht="11.85" customHeight="1" x14ac:dyDescent="0.2"/>
    <row r="3128" spans="1:19" ht="11.85" customHeight="1" x14ac:dyDescent="0.2"/>
    <row r="3129" spans="1:19" ht="11.85" customHeight="1" x14ac:dyDescent="0.2"/>
    <row r="3130" spans="1:19" ht="11.85" customHeight="1" x14ac:dyDescent="0.2"/>
    <row r="3131" spans="1:19" ht="11.85" customHeight="1" x14ac:dyDescent="0.2"/>
    <row r="3132" spans="1:19" ht="11.85" customHeight="1" x14ac:dyDescent="0.2"/>
    <row r="3133" spans="1:19" ht="11.85" customHeight="1" x14ac:dyDescent="0.2">
      <c r="A3133" s="1"/>
      <c r="B3133" s="1"/>
      <c r="E3133" s="2" t="str">
        <f>$E$1</f>
        <v>CITY OF BRADY</v>
      </c>
    </row>
    <row r="3134" spans="1:19" ht="11.85" customHeight="1" x14ac:dyDescent="0.2">
      <c r="E3134" s="2" t="str">
        <f>$E$2</f>
        <v>BUDGET  REPORT</v>
      </c>
    </row>
    <row r="3135" spans="1:19" ht="11.85" customHeight="1" x14ac:dyDescent="0.2">
      <c r="E3135" s="2" t="str">
        <f>$E$3</f>
        <v>FISCAL YEAR 2025 - 2026</v>
      </c>
    </row>
    <row r="3136" spans="1:19" ht="11.85" customHeight="1" x14ac:dyDescent="0.2">
      <c r="A3136" s="3" t="s">
        <v>1313</v>
      </c>
      <c r="S3136" s="18"/>
    </row>
    <row r="3137" spans="1:20" ht="11.85" customHeight="1" x14ac:dyDescent="0.2">
      <c r="A3137" s="3" t="s">
        <v>1362</v>
      </c>
    </row>
    <row r="3138" spans="1:20" ht="11.85" customHeight="1" x14ac:dyDescent="0.2">
      <c r="I3138" s="49" t="str">
        <f>$I$6</f>
        <v>(----- 2024-2025------)</v>
      </c>
      <c r="J3138" s="49"/>
      <c r="K3138" s="49"/>
      <c r="L3138" s="6"/>
      <c r="M3138" s="50" t="str">
        <f>$M$6</f>
        <v>2025-2026</v>
      </c>
      <c r="N3138" s="50"/>
      <c r="O3138" s="50"/>
      <c r="P3138" s="50"/>
      <c r="Q3138" s="50"/>
    </row>
    <row r="3139" spans="1:20" ht="11.85" customHeight="1" x14ac:dyDescent="0.2">
      <c r="C3139" s="5" t="str">
        <f>$C$7</f>
        <v>2021-2022</v>
      </c>
      <c r="D3139" s="5"/>
      <c r="E3139" s="5" t="str">
        <f>$E$7</f>
        <v>2022-2023</v>
      </c>
      <c r="F3139" s="5"/>
      <c r="G3139" s="5" t="str">
        <f>$G$7</f>
        <v>2023-2024</v>
      </c>
      <c r="H3139" s="5"/>
      <c r="I3139" s="5" t="s">
        <v>9</v>
      </c>
      <c r="J3139" s="5"/>
      <c r="K3139" s="5" t="str">
        <f>+$K$7</f>
        <v>PROJECTED</v>
      </c>
      <c r="L3139" s="6"/>
      <c r="M3139" s="5" t="str">
        <f>$M$7</f>
        <v>2025-2026</v>
      </c>
      <c r="N3139" s="6"/>
      <c r="O3139" s="5" t="str">
        <f>$O$7</f>
        <v>2025-2026</v>
      </c>
      <c r="P3139" s="6"/>
      <c r="Q3139" s="5" t="str">
        <f>$Q$7</f>
        <v>APPROVED</v>
      </c>
    </row>
    <row r="3140" spans="1:20" ht="11.85" customHeight="1" x14ac:dyDescent="0.2">
      <c r="A3140" s="7" t="s">
        <v>279</v>
      </c>
      <c r="C3140" s="8" t="s">
        <v>12</v>
      </c>
      <c r="D3140" s="5"/>
      <c r="E3140" s="8" t="s">
        <v>12</v>
      </c>
      <c r="F3140" s="5"/>
      <c r="G3140" s="8" t="s">
        <v>12</v>
      </c>
      <c r="H3140" s="5"/>
      <c r="I3140" s="8" t="s">
        <v>13</v>
      </c>
      <c r="J3140" s="5"/>
      <c r="K3140" s="8" t="s">
        <v>13</v>
      </c>
      <c r="L3140" s="6"/>
      <c r="M3140" s="8" t="str">
        <f>$M$8</f>
        <v>BASE</v>
      </c>
      <c r="N3140" s="6"/>
      <c r="O3140" s="8" t="str">
        <f>$O$8</f>
        <v>SUPPLEMENTAL</v>
      </c>
      <c r="P3140" s="6"/>
      <c r="Q3140" s="8" t="str">
        <f>$Q$8</f>
        <v>BUDGET</v>
      </c>
    </row>
    <row r="3141" spans="1:20" ht="11.85" customHeight="1" x14ac:dyDescent="0.2"/>
    <row r="3142" spans="1:20" ht="11.85" customHeight="1" x14ac:dyDescent="0.2">
      <c r="A3142" s="10" t="s">
        <v>280</v>
      </c>
    </row>
    <row r="3143" spans="1:20" ht="11.85" customHeight="1" x14ac:dyDescent="0.2">
      <c r="A3143" s="3" t="s">
        <v>1363</v>
      </c>
      <c r="C3143" s="2">
        <v>126627.06</v>
      </c>
      <c r="E3143" s="2">
        <v>155587.92000000001</v>
      </c>
      <c r="G3143" s="2">
        <v>175317.34</v>
      </c>
      <c r="I3143" s="2">
        <v>184863</v>
      </c>
      <c r="K3143" s="2">
        <v>184863</v>
      </c>
      <c r="L3143" s="9"/>
      <c r="M3143" s="2">
        <v>195810</v>
      </c>
      <c r="N3143" s="9"/>
      <c r="O3143" s="2">
        <v>0</v>
      </c>
      <c r="P3143" s="9"/>
      <c r="Q3143" s="2">
        <f t="shared" ref="Q3143:Q3152" si="93">M3143+O3143</f>
        <v>195810</v>
      </c>
      <c r="T3143" s="11"/>
    </row>
    <row r="3144" spans="1:20" ht="11.85" customHeight="1" x14ac:dyDescent="0.2">
      <c r="A3144" s="3" t="s">
        <v>1364</v>
      </c>
      <c r="C3144" s="2">
        <v>5712.02</v>
      </c>
      <c r="E3144" s="2">
        <v>7434.9</v>
      </c>
      <c r="G3144" s="2">
        <v>7148.25</v>
      </c>
      <c r="I3144" s="2">
        <v>6900</v>
      </c>
      <c r="K3144" s="2">
        <v>6900</v>
      </c>
      <c r="L3144" s="9"/>
      <c r="M3144" s="2">
        <v>6900</v>
      </c>
      <c r="N3144" s="9"/>
      <c r="O3144" s="2">
        <v>0</v>
      </c>
      <c r="P3144" s="9"/>
      <c r="Q3144" s="2">
        <f t="shared" si="93"/>
        <v>6900</v>
      </c>
      <c r="T3144" s="11"/>
    </row>
    <row r="3145" spans="1:20" ht="11.85" customHeight="1" x14ac:dyDescent="0.2">
      <c r="A3145" s="3" t="s">
        <v>1365</v>
      </c>
      <c r="C3145" s="2">
        <v>2400</v>
      </c>
      <c r="E3145" s="2">
        <v>2400</v>
      </c>
      <c r="G3145" s="2">
        <v>2400</v>
      </c>
      <c r="I3145" s="2">
        <v>2400</v>
      </c>
      <c r="K3145" s="2">
        <v>2400</v>
      </c>
      <c r="L3145" s="9"/>
      <c r="M3145" s="2">
        <v>2400</v>
      </c>
      <c r="N3145" s="9"/>
      <c r="O3145" s="2">
        <v>0</v>
      </c>
      <c r="P3145" s="9"/>
      <c r="Q3145" s="2">
        <f t="shared" si="93"/>
        <v>2400</v>
      </c>
      <c r="T3145" s="11"/>
    </row>
    <row r="3146" spans="1:20" ht="11.85" customHeight="1" x14ac:dyDescent="0.2">
      <c r="A3146" s="3" t="s">
        <v>1366</v>
      </c>
      <c r="C3146" s="2">
        <v>3640</v>
      </c>
      <c r="E3146" s="2">
        <v>10840</v>
      </c>
      <c r="G3146" s="2">
        <v>10920</v>
      </c>
      <c r="I3146" s="2">
        <v>10920</v>
      </c>
      <c r="K3146" s="2">
        <v>10920</v>
      </c>
      <c r="L3146" s="9"/>
      <c r="M3146" s="2">
        <v>10920</v>
      </c>
      <c r="N3146" s="9"/>
      <c r="O3146" s="2">
        <v>0</v>
      </c>
      <c r="P3146" s="9"/>
      <c r="Q3146" s="2">
        <f t="shared" si="93"/>
        <v>10920</v>
      </c>
      <c r="T3146" s="11"/>
    </row>
    <row r="3147" spans="1:20" ht="11.85" customHeight="1" x14ac:dyDescent="0.2">
      <c r="A3147" s="3" t="s">
        <v>1367</v>
      </c>
      <c r="C3147" s="2">
        <v>0</v>
      </c>
      <c r="E3147" s="2">
        <v>600</v>
      </c>
      <c r="G3147" s="2">
        <v>600</v>
      </c>
      <c r="I3147" s="2">
        <v>600</v>
      </c>
      <c r="K3147" s="2">
        <v>600</v>
      </c>
      <c r="L3147" s="9"/>
      <c r="M3147" s="2">
        <v>600</v>
      </c>
      <c r="N3147" s="9"/>
      <c r="O3147" s="2">
        <v>0</v>
      </c>
      <c r="P3147" s="9"/>
      <c r="Q3147" s="2">
        <f t="shared" si="93"/>
        <v>600</v>
      </c>
      <c r="T3147" s="11"/>
    </row>
    <row r="3148" spans="1:20" ht="11.85" customHeight="1" x14ac:dyDescent="0.2">
      <c r="A3148" s="3" t="s">
        <v>1368</v>
      </c>
      <c r="C3148" s="2">
        <v>21547.73</v>
      </c>
      <c r="E3148" s="2">
        <v>24611.599999999999</v>
      </c>
      <c r="G3148" s="2">
        <v>27875.52</v>
      </c>
      <c r="I3148" s="2">
        <v>30424</v>
      </c>
      <c r="K3148" s="2">
        <v>30424</v>
      </c>
      <c r="L3148" s="9"/>
      <c r="M3148" s="2">
        <v>33120</v>
      </c>
      <c r="N3148" s="9"/>
      <c r="O3148" s="2">
        <v>0</v>
      </c>
      <c r="P3148" s="9"/>
      <c r="Q3148" s="2">
        <f t="shared" si="93"/>
        <v>33120</v>
      </c>
      <c r="T3148" s="11"/>
    </row>
    <row r="3149" spans="1:20" ht="11.85" customHeight="1" x14ac:dyDescent="0.2">
      <c r="A3149" s="3" t="s">
        <v>1369</v>
      </c>
      <c r="C3149" s="2">
        <v>12638.64</v>
      </c>
      <c r="E3149" s="2">
        <v>15909.05</v>
      </c>
      <c r="G3149" s="2">
        <v>18917.599999999999</v>
      </c>
      <c r="I3149" s="2">
        <v>17466</v>
      </c>
      <c r="K3149" s="2">
        <v>17466</v>
      </c>
      <c r="L3149" s="9"/>
      <c r="M3149" s="2">
        <v>18048</v>
      </c>
      <c r="N3149" s="9"/>
      <c r="O3149" s="2">
        <v>0</v>
      </c>
      <c r="P3149" s="9"/>
      <c r="Q3149" s="2">
        <f t="shared" si="93"/>
        <v>18048</v>
      </c>
      <c r="T3149" s="11"/>
    </row>
    <row r="3150" spans="1:20" ht="11.85" customHeight="1" x14ac:dyDescent="0.2">
      <c r="A3150" s="3" t="s">
        <v>1370</v>
      </c>
      <c r="C3150" s="2">
        <v>2712.68</v>
      </c>
      <c r="E3150" s="2">
        <v>3602.52</v>
      </c>
      <c r="G3150" s="2">
        <v>4956.1899999999996</v>
      </c>
      <c r="I3150" s="2">
        <v>4107</v>
      </c>
      <c r="K3150" s="2">
        <v>4107</v>
      </c>
      <c r="L3150" s="9"/>
      <c r="M3150" s="2">
        <v>3808</v>
      </c>
      <c r="N3150" s="9"/>
      <c r="O3150" s="2">
        <v>0</v>
      </c>
      <c r="P3150" s="9"/>
      <c r="Q3150" s="2">
        <f t="shared" si="93"/>
        <v>3808</v>
      </c>
      <c r="T3150" s="11"/>
    </row>
    <row r="3151" spans="1:20" ht="11.85" customHeight="1" x14ac:dyDescent="0.2">
      <c r="A3151" s="3" t="s">
        <v>1371</v>
      </c>
      <c r="C3151" s="2">
        <v>27.14</v>
      </c>
      <c r="E3151" s="2">
        <v>36</v>
      </c>
      <c r="G3151" s="2">
        <v>429.29</v>
      </c>
      <c r="I3151" s="2">
        <v>360</v>
      </c>
      <c r="K3151" s="2">
        <v>360</v>
      </c>
      <c r="L3151" s="9"/>
      <c r="M3151" s="2">
        <v>288</v>
      </c>
      <c r="N3151" s="9"/>
      <c r="O3151" s="2">
        <v>0</v>
      </c>
      <c r="P3151" s="9"/>
      <c r="Q3151" s="2">
        <f t="shared" si="93"/>
        <v>288</v>
      </c>
      <c r="T3151" s="11"/>
    </row>
    <row r="3152" spans="1:20" ht="11.85" customHeight="1" x14ac:dyDescent="0.2">
      <c r="A3152" s="3" t="s">
        <v>1372</v>
      </c>
      <c r="C3152" s="12">
        <v>10926.05</v>
      </c>
      <c r="E3152" s="12">
        <v>13539.57</v>
      </c>
      <c r="G3152" s="12">
        <v>15044.61</v>
      </c>
      <c r="I3152" s="12">
        <v>14958</v>
      </c>
      <c r="K3152" s="12">
        <v>14958</v>
      </c>
      <c r="L3152" s="9"/>
      <c r="M3152" s="12">
        <v>15811</v>
      </c>
      <c r="N3152" s="9"/>
      <c r="O3152" s="12">
        <v>0</v>
      </c>
      <c r="P3152" s="9"/>
      <c r="Q3152" s="12">
        <f t="shared" si="93"/>
        <v>15811</v>
      </c>
      <c r="T3152" s="11"/>
    </row>
    <row r="3153" spans="1:21" ht="11.85" customHeight="1" x14ac:dyDescent="0.2">
      <c r="A3153" s="3" t="s">
        <v>291</v>
      </c>
      <c r="C3153" s="2">
        <f>SUM(C3143:C3152)</f>
        <v>186231.32</v>
      </c>
      <c r="E3153" s="2">
        <f>SUM(E3143:E3152)</f>
        <v>234561.56</v>
      </c>
      <c r="G3153" s="2">
        <f>SUM(G3143:G3152)</f>
        <v>263608.8</v>
      </c>
      <c r="I3153" s="2">
        <f>SUM(I3143:I3152)</f>
        <v>272998</v>
      </c>
      <c r="K3153" s="2">
        <f>SUM(K3143:K3152)</f>
        <v>272998</v>
      </c>
      <c r="L3153" s="9"/>
      <c r="M3153" s="2">
        <f>SUM(M3143:M3152)</f>
        <v>287705</v>
      </c>
      <c r="N3153" s="9"/>
      <c r="O3153" s="2">
        <f>SUM(O3143:O3152)</f>
        <v>0</v>
      </c>
      <c r="P3153" s="9"/>
      <c r="Q3153" s="2">
        <f>SUM(Q3143:Q3152)</f>
        <v>287705</v>
      </c>
      <c r="R3153" s="54"/>
      <c r="U3153" s="9"/>
    </row>
    <row r="3154" spans="1:21" ht="11.85" customHeight="1" x14ac:dyDescent="0.2">
      <c r="L3154" s="9"/>
      <c r="N3154" s="9"/>
      <c r="P3154" s="9"/>
    </row>
    <row r="3155" spans="1:21" ht="11.85" customHeight="1" x14ac:dyDescent="0.2">
      <c r="A3155" s="10" t="s">
        <v>292</v>
      </c>
      <c r="L3155" s="9"/>
      <c r="N3155" s="9"/>
      <c r="P3155" s="9"/>
    </row>
    <row r="3156" spans="1:21" ht="11.85" customHeight="1" x14ac:dyDescent="0.2">
      <c r="A3156" s="3" t="s">
        <v>1373</v>
      </c>
      <c r="C3156" s="2">
        <v>0</v>
      </c>
      <c r="E3156" s="2">
        <v>0</v>
      </c>
      <c r="G3156" s="2">
        <v>0</v>
      </c>
      <c r="I3156" s="2">
        <v>150</v>
      </c>
      <c r="K3156" s="2">
        <v>150</v>
      </c>
      <c r="L3156" s="9"/>
      <c r="M3156" s="2">
        <v>0</v>
      </c>
      <c r="N3156" s="9"/>
      <c r="O3156" s="2">
        <v>0</v>
      </c>
      <c r="P3156" s="9"/>
      <c r="Q3156" s="2">
        <f t="shared" ref="Q3156:Q3170" si="94">M3156+O3156</f>
        <v>0</v>
      </c>
      <c r="T3156" s="11"/>
    </row>
    <row r="3157" spans="1:21" ht="11.85" customHeight="1" x14ac:dyDescent="0.2">
      <c r="A3157" s="3" t="s">
        <v>1374</v>
      </c>
      <c r="C3157" s="2">
        <v>79130.559999999998</v>
      </c>
      <c r="E3157" s="2">
        <v>81213.67</v>
      </c>
      <c r="G3157" s="2">
        <v>82419.710000000006</v>
      </c>
      <c r="I3157" s="2">
        <v>80000</v>
      </c>
      <c r="K3157" s="2">
        <v>80000</v>
      </c>
      <c r="L3157" s="9"/>
      <c r="M3157" s="2">
        <v>80000</v>
      </c>
      <c r="N3157" s="9"/>
      <c r="O3157" s="2">
        <v>0</v>
      </c>
      <c r="P3157" s="9"/>
      <c r="Q3157" s="2">
        <f t="shared" si="94"/>
        <v>80000</v>
      </c>
      <c r="T3157" s="11"/>
    </row>
    <row r="3158" spans="1:21" ht="11.85" customHeight="1" x14ac:dyDescent="0.2">
      <c r="A3158" s="3" t="s">
        <v>1375</v>
      </c>
      <c r="C3158" s="2">
        <v>1499.99</v>
      </c>
      <c r="E3158" s="2">
        <v>1400</v>
      </c>
      <c r="G3158" s="2">
        <v>14992.82</v>
      </c>
      <c r="I3158" s="2">
        <v>2500</v>
      </c>
      <c r="K3158" s="2">
        <v>6500</v>
      </c>
      <c r="L3158" s="9"/>
      <c r="M3158" s="2">
        <v>2500</v>
      </c>
      <c r="N3158" s="9"/>
      <c r="O3158" s="2">
        <v>0</v>
      </c>
      <c r="P3158" s="9"/>
      <c r="Q3158" s="2">
        <f t="shared" si="94"/>
        <v>2500</v>
      </c>
      <c r="T3158" s="11"/>
    </row>
    <row r="3159" spans="1:21" ht="11.85" customHeight="1" x14ac:dyDescent="0.2">
      <c r="A3159" s="3" t="s">
        <v>1376</v>
      </c>
      <c r="C3159" s="2">
        <v>9321.73</v>
      </c>
      <c r="E3159" s="2">
        <v>9493.73</v>
      </c>
      <c r="G3159" s="2">
        <v>10547.73</v>
      </c>
      <c r="I3159" s="2">
        <v>10000</v>
      </c>
      <c r="K3159" s="2">
        <v>10000</v>
      </c>
      <c r="L3159" s="9"/>
      <c r="M3159" s="2">
        <v>10000</v>
      </c>
      <c r="N3159" s="9"/>
      <c r="O3159" s="2">
        <v>0</v>
      </c>
      <c r="P3159" s="9"/>
      <c r="Q3159" s="2">
        <f t="shared" si="94"/>
        <v>10000</v>
      </c>
      <c r="T3159" s="11"/>
    </row>
    <row r="3160" spans="1:21" ht="11.85" hidden="1" customHeight="1" x14ac:dyDescent="0.2">
      <c r="A3160" s="3" t="s">
        <v>1268</v>
      </c>
      <c r="C3160" s="2">
        <v>0</v>
      </c>
      <c r="E3160" s="2">
        <v>0</v>
      </c>
      <c r="G3160" s="2">
        <v>0</v>
      </c>
      <c r="I3160" s="2">
        <v>0</v>
      </c>
      <c r="K3160" s="2">
        <v>0</v>
      </c>
      <c r="L3160" s="9"/>
      <c r="M3160" s="2">
        <v>0</v>
      </c>
      <c r="N3160" s="9"/>
      <c r="O3160" s="2">
        <v>0</v>
      </c>
      <c r="P3160" s="9"/>
      <c r="Q3160" s="2">
        <f t="shared" si="94"/>
        <v>0</v>
      </c>
      <c r="T3160" s="11"/>
    </row>
    <row r="3161" spans="1:21" ht="11.85" hidden="1" customHeight="1" x14ac:dyDescent="0.2">
      <c r="A3161" s="3" t="s">
        <v>1269</v>
      </c>
      <c r="C3161" s="2">
        <v>0</v>
      </c>
      <c r="E3161" s="2">
        <v>0</v>
      </c>
      <c r="G3161" s="2">
        <v>0</v>
      </c>
      <c r="I3161" s="2">
        <v>0</v>
      </c>
      <c r="K3161" s="2">
        <v>0</v>
      </c>
      <c r="L3161" s="9"/>
      <c r="M3161" s="2">
        <v>0</v>
      </c>
      <c r="N3161" s="9"/>
      <c r="O3161" s="2">
        <v>0</v>
      </c>
      <c r="P3161" s="9"/>
      <c r="Q3161" s="2">
        <f t="shared" si="94"/>
        <v>0</v>
      </c>
      <c r="T3161" s="11"/>
    </row>
    <row r="3162" spans="1:21" ht="11.85" customHeight="1" x14ac:dyDescent="0.2">
      <c r="A3162" s="3" t="s">
        <v>1377</v>
      </c>
      <c r="C3162" s="2">
        <v>11101.95</v>
      </c>
      <c r="E3162" s="2">
        <v>12682.24</v>
      </c>
      <c r="G3162" s="2">
        <v>14009.56</v>
      </c>
      <c r="I3162" s="2">
        <v>15500</v>
      </c>
      <c r="K3162" s="2">
        <v>15500</v>
      </c>
      <c r="L3162" s="9"/>
      <c r="M3162" s="2">
        <v>19200</v>
      </c>
      <c r="N3162" s="9"/>
      <c r="O3162" s="2">
        <v>0</v>
      </c>
      <c r="P3162" s="9"/>
      <c r="Q3162" s="2">
        <f t="shared" si="94"/>
        <v>19200</v>
      </c>
      <c r="T3162" s="11"/>
    </row>
    <row r="3163" spans="1:21" ht="11.85" customHeight="1" x14ac:dyDescent="0.2">
      <c r="A3163" s="3" t="s">
        <v>1378</v>
      </c>
      <c r="C3163" s="2">
        <v>0</v>
      </c>
      <c r="E3163" s="2">
        <v>0</v>
      </c>
      <c r="G3163" s="2">
        <v>11603.41</v>
      </c>
      <c r="I3163" s="2">
        <v>0</v>
      </c>
      <c r="K3163" s="2">
        <v>0</v>
      </c>
      <c r="L3163" s="9"/>
      <c r="M3163" s="2">
        <v>0</v>
      </c>
      <c r="N3163" s="9"/>
      <c r="O3163" s="2">
        <v>0</v>
      </c>
      <c r="P3163" s="9"/>
      <c r="Q3163" s="2">
        <f t="shared" si="94"/>
        <v>0</v>
      </c>
      <c r="T3163" s="11"/>
    </row>
    <row r="3164" spans="1:21" ht="11.85" customHeight="1" x14ac:dyDescent="0.2">
      <c r="A3164" s="3" t="s">
        <v>1379</v>
      </c>
      <c r="C3164" s="2">
        <v>0</v>
      </c>
      <c r="E3164" s="2">
        <v>0</v>
      </c>
      <c r="G3164" s="2">
        <v>0</v>
      </c>
      <c r="I3164" s="2">
        <v>0</v>
      </c>
      <c r="K3164" s="2">
        <v>0</v>
      </c>
      <c r="L3164" s="9"/>
      <c r="M3164" s="2">
        <v>20000</v>
      </c>
      <c r="N3164" s="9"/>
      <c r="O3164" s="2">
        <v>0</v>
      </c>
      <c r="P3164" s="9"/>
      <c r="Q3164" s="2">
        <f t="shared" si="94"/>
        <v>20000</v>
      </c>
      <c r="T3164" s="11"/>
    </row>
    <row r="3165" spans="1:21" ht="11.85" customHeight="1" x14ac:dyDescent="0.2">
      <c r="A3165" s="3" t="s">
        <v>1380</v>
      </c>
      <c r="C3165" s="2">
        <v>0</v>
      </c>
      <c r="E3165" s="2">
        <v>0</v>
      </c>
      <c r="G3165" s="2">
        <v>0</v>
      </c>
      <c r="I3165" s="2">
        <v>0</v>
      </c>
      <c r="K3165" s="2">
        <v>0</v>
      </c>
      <c r="L3165" s="9"/>
      <c r="M3165" s="2">
        <v>0</v>
      </c>
      <c r="N3165" s="9"/>
      <c r="O3165" s="2">
        <v>0</v>
      </c>
      <c r="P3165" s="9"/>
      <c r="Q3165" s="2">
        <f t="shared" si="94"/>
        <v>0</v>
      </c>
      <c r="T3165" s="11"/>
    </row>
    <row r="3166" spans="1:21" ht="11.85" customHeight="1" x14ac:dyDescent="0.2">
      <c r="A3166" s="3" t="s">
        <v>1381</v>
      </c>
      <c r="C3166" s="2">
        <v>337.2</v>
      </c>
      <c r="E3166" s="2">
        <v>444</v>
      </c>
      <c r="G3166" s="2">
        <v>583</v>
      </c>
      <c r="I3166" s="2">
        <v>4500</v>
      </c>
      <c r="K3166" s="2">
        <v>4500</v>
      </c>
      <c r="L3166" s="9"/>
      <c r="M3166" s="2">
        <v>4500</v>
      </c>
      <c r="N3166" s="9"/>
      <c r="O3166" s="2">
        <v>0</v>
      </c>
      <c r="P3166" s="9"/>
      <c r="Q3166" s="2">
        <f t="shared" si="94"/>
        <v>4500</v>
      </c>
      <c r="T3166" s="11"/>
    </row>
    <row r="3167" spans="1:21" ht="11.85" customHeight="1" x14ac:dyDescent="0.2">
      <c r="A3167" s="3" t="s">
        <v>1382</v>
      </c>
      <c r="C3167" s="2">
        <v>1289.98</v>
      </c>
      <c r="E3167" s="2">
        <v>2209.2399999999998</v>
      </c>
      <c r="G3167" s="2">
        <v>0</v>
      </c>
      <c r="I3167" s="2">
        <v>2200</v>
      </c>
      <c r="K3167" s="2">
        <v>2200</v>
      </c>
      <c r="L3167" s="9"/>
      <c r="M3167" s="2">
        <v>0</v>
      </c>
      <c r="N3167" s="9"/>
      <c r="O3167" s="2">
        <v>0</v>
      </c>
      <c r="P3167" s="9"/>
      <c r="Q3167" s="2">
        <f t="shared" si="94"/>
        <v>0</v>
      </c>
      <c r="T3167" s="11"/>
    </row>
    <row r="3168" spans="1:21" ht="11.85" customHeight="1" x14ac:dyDescent="0.2">
      <c r="A3168" s="3" t="s">
        <v>1383</v>
      </c>
      <c r="C3168" s="2">
        <v>1100.48</v>
      </c>
      <c r="E3168" s="2">
        <v>1225</v>
      </c>
      <c r="G3168" s="2">
        <v>1475</v>
      </c>
      <c r="I3168" s="2">
        <v>1400</v>
      </c>
      <c r="K3168" s="2">
        <v>1400</v>
      </c>
      <c r="L3168" s="9"/>
      <c r="M3168" s="2">
        <v>1400</v>
      </c>
      <c r="N3168" s="9"/>
      <c r="O3168" s="2">
        <v>0</v>
      </c>
      <c r="P3168" s="9"/>
      <c r="Q3168" s="2">
        <f t="shared" si="94"/>
        <v>1400</v>
      </c>
      <c r="T3168" s="11"/>
    </row>
    <row r="3169" spans="1:20" ht="11.85" customHeight="1" x14ac:dyDescent="0.2">
      <c r="A3169" s="3" t="s">
        <v>1384</v>
      </c>
      <c r="C3169" s="2">
        <v>126000</v>
      </c>
      <c r="E3169" s="2">
        <v>122004</v>
      </c>
      <c r="G3169" s="2">
        <v>123999.6</v>
      </c>
      <c r="I3169" s="2">
        <v>122000</v>
      </c>
      <c r="K3169" s="2">
        <v>122000</v>
      </c>
      <c r="L3169" s="9"/>
      <c r="M3169" s="2">
        <v>124000</v>
      </c>
      <c r="N3169" s="9"/>
      <c r="O3169" s="2">
        <v>0</v>
      </c>
      <c r="P3169" s="9"/>
      <c r="Q3169" s="2">
        <f t="shared" si="94"/>
        <v>124000</v>
      </c>
      <c r="T3169" s="11"/>
    </row>
    <row r="3170" spans="1:20" ht="11.85" customHeight="1" x14ac:dyDescent="0.2">
      <c r="A3170" s="3" t="s">
        <v>1385</v>
      </c>
      <c r="C3170" s="12">
        <v>45000</v>
      </c>
      <c r="E3170" s="12">
        <v>45000</v>
      </c>
      <c r="G3170" s="12">
        <v>45999.6</v>
      </c>
      <c r="I3170" s="12">
        <v>38000</v>
      </c>
      <c r="K3170" s="12">
        <v>38000</v>
      </c>
      <c r="L3170" s="9"/>
      <c r="M3170" s="12">
        <v>44000</v>
      </c>
      <c r="N3170" s="9"/>
      <c r="O3170" s="12">
        <v>0</v>
      </c>
      <c r="P3170" s="9"/>
      <c r="Q3170" s="12">
        <f t="shared" si="94"/>
        <v>44000</v>
      </c>
      <c r="T3170" s="11"/>
    </row>
    <row r="3171" spans="1:20" ht="11.85" customHeight="1" x14ac:dyDescent="0.2">
      <c r="A3171" s="3" t="s">
        <v>310</v>
      </c>
      <c r="C3171" s="2">
        <f>SUM(C3156:C3170)</f>
        <v>274781.89</v>
      </c>
      <c r="E3171" s="2">
        <f>SUM(E3156:E3170)</f>
        <v>275671.88</v>
      </c>
      <c r="G3171" s="2">
        <f>SUM(G3156:G3170)</f>
        <v>305630.43</v>
      </c>
      <c r="I3171" s="2">
        <f>SUM(I3156:I3170)</f>
        <v>276250</v>
      </c>
      <c r="K3171" s="2">
        <f>SUM(K3156:K3170)</f>
        <v>280250</v>
      </c>
      <c r="L3171" s="9"/>
      <c r="M3171" s="2">
        <f>SUM(M3156:M3170)</f>
        <v>305600</v>
      </c>
      <c r="N3171" s="9"/>
      <c r="O3171" s="2">
        <f>SUM(O3156:O3170)</f>
        <v>0</v>
      </c>
      <c r="P3171" s="9"/>
      <c r="Q3171" s="2">
        <f>SUM(Q3156:Q3170)</f>
        <v>305600</v>
      </c>
    </row>
    <row r="3172" spans="1:20" ht="11.85" customHeight="1" x14ac:dyDescent="0.2">
      <c r="L3172" s="9"/>
      <c r="N3172" s="9"/>
      <c r="P3172" s="9"/>
    </row>
    <row r="3173" spans="1:20" ht="11.85" customHeight="1" x14ac:dyDescent="0.2">
      <c r="A3173" s="10" t="s">
        <v>311</v>
      </c>
      <c r="L3173" s="9"/>
      <c r="N3173" s="9"/>
      <c r="P3173" s="9"/>
    </row>
    <row r="3174" spans="1:20" ht="11.85" customHeight="1" x14ac:dyDescent="0.2">
      <c r="A3174" s="3" t="s">
        <v>1386</v>
      </c>
      <c r="C3174" s="2">
        <v>404.17</v>
      </c>
      <c r="E3174" s="2">
        <v>252.25</v>
      </c>
      <c r="G3174" s="2">
        <v>128.85</v>
      </c>
      <c r="I3174" s="2">
        <v>900</v>
      </c>
      <c r="K3174" s="2">
        <v>900</v>
      </c>
      <c r="L3174" s="9"/>
      <c r="M3174" s="2">
        <v>900</v>
      </c>
      <c r="N3174" s="9"/>
      <c r="O3174" s="2">
        <v>0</v>
      </c>
      <c r="P3174" s="9"/>
      <c r="Q3174" s="2">
        <f t="shared" ref="Q3174:Q3192" si="95">M3174+O3174</f>
        <v>900</v>
      </c>
      <c r="T3174" s="11"/>
    </row>
    <row r="3175" spans="1:20" ht="11.85" customHeight="1" x14ac:dyDescent="0.2">
      <c r="A3175" s="3" t="s">
        <v>1387</v>
      </c>
      <c r="C3175" s="2">
        <v>1012.21</v>
      </c>
      <c r="E3175" s="2">
        <v>1235.2</v>
      </c>
      <c r="G3175" s="2">
        <v>2157.4299999999998</v>
      </c>
      <c r="I3175" s="2">
        <v>4000</v>
      </c>
      <c r="K3175" s="2">
        <v>4000</v>
      </c>
      <c r="L3175" s="9"/>
      <c r="M3175" s="2">
        <v>4000</v>
      </c>
      <c r="N3175" s="9"/>
      <c r="O3175" s="2">
        <v>0</v>
      </c>
      <c r="P3175" s="9"/>
      <c r="Q3175" s="2">
        <f t="shared" si="95"/>
        <v>4000</v>
      </c>
      <c r="T3175" s="11"/>
    </row>
    <row r="3176" spans="1:20" ht="11.85" customHeight="1" x14ac:dyDescent="0.2">
      <c r="A3176" s="3" t="s">
        <v>1388</v>
      </c>
      <c r="C3176" s="2">
        <v>3339.54</v>
      </c>
      <c r="E3176" s="2">
        <v>4102.1499999999996</v>
      </c>
      <c r="G3176" s="2">
        <v>4646.53</v>
      </c>
      <c r="I3176" s="2">
        <v>5000</v>
      </c>
      <c r="K3176" s="2">
        <v>5000</v>
      </c>
      <c r="L3176" s="9"/>
      <c r="M3176" s="2">
        <v>5000</v>
      </c>
      <c r="N3176" s="9"/>
      <c r="O3176" s="2">
        <v>0</v>
      </c>
      <c r="P3176" s="9"/>
      <c r="Q3176" s="2">
        <f t="shared" si="95"/>
        <v>5000</v>
      </c>
      <c r="T3176" s="11"/>
    </row>
    <row r="3177" spans="1:20" ht="11.85" customHeight="1" x14ac:dyDescent="0.2">
      <c r="A3177" s="3" t="s">
        <v>1389</v>
      </c>
      <c r="C3177" s="2">
        <v>1569.81</v>
      </c>
      <c r="E3177" s="2">
        <v>2533.63</v>
      </c>
      <c r="G3177" s="2">
        <v>11704.8</v>
      </c>
      <c r="I3177" s="2">
        <v>7000</v>
      </c>
      <c r="K3177" s="2">
        <v>7000</v>
      </c>
      <c r="L3177" s="9"/>
      <c r="M3177" s="2">
        <v>3500</v>
      </c>
      <c r="N3177" s="9"/>
      <c r="O3177" s="2">
        <v>0</v>
      </c>
      <c r="P3177" s="9"/>
      <c r="Q3177" s="2">
        <f t="shared" si="95"/>
        <v>3500</v>
      </c>
      <c r="T3177" s="11"/>
    </row>
    <row r="3178" spans="1:20" ht="11.85" customHeight="1" x14ac:dyDescent="0.2">
      <c r="A3178" s="3" t="s">
        <v>1390</v>
      </c>
      <c r="C3178" s="2">
        <v>92.16</v>
      </c>
      <c r="E3178" s="2">
        <v>37.69</v>
      </c>
      <c r="G3178" s="2">
        <v>1271.8900000000001</v>
      </c>
      <c r="I3178" s="2">
        <v>2000</v>
      </c>
      <c r="K3178" s="2">
        <v>2000</v>
      </c>
      <c r="L3178" s="9"/>
      <c r="M3178" s="2">
        <v>2000</v>
      </c>
      <c r="N3178" s="9"/>
      <c r="O3178" s="2">
        <v>0</v>
      </c>
      <c r="P3178" s="9"/>
      <c r="Q3178" s="2">
        <f t="shared" si="95"/>
        <v>2000</v>
      </c>
      <c r="T3178" s="11"/>
    </row>
    <row r="3179" spans="1:20" ht="11.85" customHeight="1" x14ac:dyDescent="0.2">
      <c r="A3179" s="3" t="s">
        <v>1391</v>
      </c>
      <c r="C3179" s="2">
        <v>0</v>
      </c>
      <c r="E3179" s="2">
        <v>0</v>
      </c>
      <c r="G3179" s="2">
        <v>0</v>
      </c>
      <c r="I3179" s="2">
        <v>0</v>
      </c>
      <c r="K3179" s="2">
        <v>0</v>
      </c>
      <c r="L3179" s="9"/>
      <c r="M3179" s="2">
        <v>0</v>
      </c>
      <c r="N3179" s="9"/>
      <c r="O3179" s="2">
        <v>0</v>
      </c>
      <c r="P3179" s="9"/>
      <c r="Q3179" s="2">
        <f t="shared" si="95"/>
        <v>0</v>
      </c>
      <c r="T3179" s="11"/>
    </row>
    <row r="3180" spans="1:20" ht="11.85" customHeight="1" x14ac:dyDescent="0.2">
      <c r="A3180" s="3" t="s">
        <v>1392</v>
      </c>
      <c r="C3180" s="2">
        <v>0.01</v>
      </c>
      <c r="E3180" s="2">
        <v>0</v>
      </c>
      <c r="G3180" s="2">
        <v>0</v>
      </c>
      <c r="I3180" s="2">
        <v>0</v>
      </c>
      <c r="K3180" s="2">
        <v>0</v>
      </c>
      <c r="L3180" s="9"/>
      <c r="M3180" s="2">
        <v>1000</v>
      </c>
      <c r="N3180" s="9"/>
      <c r="O3180" s="2">
        <v>0</v>
      </c>
      <c r="P3180" s="9"/>
      <c r="Q3180" s="2">
        <f t="shared" si="95"/>
        <v>1000</v>
      </c>
      <c r="T3180" s="11"/>
    </row>
    <row r="3181" spans="1:20" ht="11.85" customHeight="1" x14ac:dyDescent="0.2">
      <c r="A3181" s="3" t="s">
        <v>1393</v>
      </c>
      <c r="C3181" s="2">
        <v>0</v>
      </c>
      <c r="E3181" s="2">
        <v>0</v>
      </c>
      <c r="G3181" s="2">
        <v>617.49</v>
      </c>
      <c r="I3181" s="2">
        <v>0</v>
      </c>
      <c r="K3181" s="2">
        <v>0</v>
      </c>
      <c r="L3181" s="9"/>
      <c r="M3181" s="2">
        <v>0</v>
      </c>
      <c r="N3181" s="9"/>
      <c r="O3181" s="2">
        <v>0</v>
      </c>
      <c r="P3181" s="9"/>
      <c r="Q3181" s="2">
        <f t="shared" si="95"/>
        <v>0</v>
      </c>
      <c r="T3181" s="11"/>
    </row>
    <row r="3182" spans="1:20" ht="11.85" customHeight="1" x14ac:dyDescent="0.2">
      <c r="A3182" s="3" t="s">
        <v>1394</v>
      </c>
      <c r="C3182" s="2">
        <v>197.49</v>
      </c>
      <c r="E3182" s="2">
        <v>0</v>
      </c>
      <c r="G3182" s="2">
        <v>25</v>
      </c>
      <c r="I3182" s="2">
        <v>2500</v>
      </c>
      <c r="K3182" s="2">
        <v>2500</v>
      </c>
      <c r="L3182" s="9"/>
      <c r="M3182" s="2">
        <v>2500</v>
      </c>
      <c r="N3182" s="9"/>
      <c r="O3182" s="2">
        <v>0</v>
      </c>
      <c r="P3182" s="9"/>
      <c r="Q3182" s="2">
        <f t="shared" si="95"/>
        <v>2500</v>
      </c>
      <c r="T3182" s="11"/>
    </row>
    <row r="3183" spans="1:20" ht="11.85" customHeight="1" x14ac:dyDescent="0.2">
      <c r="A3183" s="3" t="s">
        <v>1395</v>
      </c>
      <c r="C3183" s="2">
        <v>2087.6799999999998</v>
      </c>
      <c r="E3183" s="2">
        <v>3427.72</v>
      </c>
      <c r="G3183" s="2">
        <v>4652.8100000000004</v>
      </c>
      <c r="I3183" s="2">
        <v>17000</v>
      </c>
      <c r="K3183" s="2">
        <v>17000</v>
      </c>
      <c r="L3183" s="9"/>
      <c r="M3183" s="2">
        <v>5000</v>
      </c>
      <c r="N3183" s="9"/>
      <c r="O3183" s="2">
        <v>0</v>
      </c>
      <c r="P3183" s="9"/>
      <c r="Q3183" s="2">
        <f t="shared" si="95"/>
        <v>5000</v>
      </c>
      <c r="T3183" s="11"/>
    </row>
    <row r="3184" spans="1:20" ht="11.85" customHeight="1" x14ac:dyDescent="0.2">
      <c r="A3184" s="3" t="s">
        <v>1396</v>
      </c>
      <c r="C3184" s="2">
        <v>9584.1</v>
      </c>
      <c r="E3184" s="2">
        <v>7676.79</v>
      </c>
      <c r="G3184" s="2">
        <v>13470.12</v>
      </c>
      <c r="I3184" s="2">
        <v>15000</v>
      </c>
      <c r="K3184" s="2">
        <v>15000</v>
      </c>
      <c r="L3184" s="9"/>
      <c r="M3184" s="2">
        <v>15000</v>
      </c>
      <c r="N3184" s="9"/>
      <c r="O3184" s="2">
        <v>0</v>
      </c>
      <c r="P3184" s="9"/>
      <c r="Q3184" s="2">
        <f t="shared" si="95"/>
        <v>15000</v>
      </c>
      <c r="T3184" s="11"/>
    </row>
    <row r="3185" spans="1:20" ht="11.85" customHeight="1" x14ac:dyDescent="0.2">
      <c r="A3185" s="3" t="s">
        <v>1397</v>
      </c>
      <c r="C3185" s="2">
        <v>1000</v>
      </c>
      <c r="E3185" s="2">
        <v>1137.8599999999999</v>
      </c>
      <c r="G3185" s="2">
        <v>1200</v>
      </c>
      <c r="I3185" s="2">
        <v>900</v>
      </c>
      <c r="K3185" s="2">
        <v>900</v>
      </c>
      <c r="L3185" s="9"/>
      <c r="M3185" s="2">
        <v>900</v>
      </c>
      <c r="N3185" s="9"/>
      <c r="O3185" s="2">
        <v>0</v>
      </c>
      <c r="P3185" s="9"/>
      <c r="Q3185" s="2">
        <f t="shared" si="95"/>
        <v>900</v>
      </c>
      <c r="T3185" s="11"/>
    </row>
    <row r="3186" spans="1:20" ht="11.85" customHeight="1" x14ac:dyDescent="0.2">
      <c r="A3186" s="3" t="s">
        <v>1398</v>
      </c>
      <c r="C3186" s="2">
        <v>5.64</v>
      </c>
      <c r="E3186" s="2">
        <v>131.22</v>
      </c>
      <c r="G3186" s="2">
        <v>0</v>
      </c>
      <c r="I3186" s="2">
        <v>220</v>
      </c>
      <c r="K3186" s="2">
        <v>220</v>
      </c>
      <c r="L3186" s="9"/>
      <c r="M3186" s="2">
        <v>220</v>
      </c>
      <c r="N3186" s="9"/>
      <c r="O3186" s="2">
        <v>0</v>
      </c>
      <c r="P3186" s="9"/>
      <c r="Q3186" s="2">
        <f t="shared" si="95"/>
        <v>220</v>
      </c>
      <c r="T3186" s="11"/>
    </row>
    <row r="3187" spans="1:20" ht="11.85" hidden="1" customHeight="1" x14ac:dyDescent="0.2">
      <c r="A3187" s="3" t="s">
        <v>1290</v>
      </c>
      <c r="C3187" s="2">
        <v>0</v>
      </c>
      <c r="E3187" s="2">
        <v>0</v>
      </c>
      <c r="G3187" s="2">
        <v>0</v>
      </c>
      <c r="I3187" s="2">
        <v>0</v>
      </c>
      <c r="K3187" s="2">
        <v>0</v>
      </c>
      <c r="L3187" s="9"/>
      <c r="M3187" s="2">
        <v>0</v>
      </c>
      <c r="N3187" s="9"/>
      <c r="O3187" s="2">
        <v>0</v>
      </c>
      <c r="P3187" s="9"/>
      <c r="Q3187" s="2">
        <f t="shared" si="95"/>
        <v>0</v>
      </c>
      <c r="T3187" s="11"/>
    </row>
    <row r="3188" spans="1:20" ht="11.85" customHeight="1" x14ac:dyDescent="0.2">
      <c r="A3188" s="3" t="s">
        <v>1399</v>
      </c>
      <c r="C3188" s="2">
        <v>33955.449999999997</v>
      </c>
      <c r="E3188" s="2">
        <v>40481.42</v>
      </c>
      <c r="G3188" s="2">
        <v>39664.699999999997</v>
      </c>
      <c r="I3188" s="2">
        <v>31500</v>
      </c>
      <c r="K3188" s="2">
        <v>31500</v>
      </c>
      <c r="L3188" s="9"/>
      <c r="M3188" s="2">
        <v>16000</v>
      </c>
      <c r="N3188" s="9"/>
      <c r="O3188" s="2">
        <v>0</v>
      </c>
      <c r="P3188" s="9"/>
      <c r="Q3188" s="2">
        <f t="shared" si="95"/>
        <v>16000</v>
      </c>
      <c r="T3188" s="11"/>
    </row>
    <row r="3189" spans="1:20" ht="11.85" customHeight="1" x14ac:dyDescent="0.2">
      <c r="A3189" s="3" t="s">
        <v>1400</v>
      </c>
      <c r="C3189" s="2">
        <v>270</v>
      </c>
      <c r="E3189" s="2">
        <v>510.31</v>
      </c>
      <c r="G3189" s="2">
        <v>308</v>
      </c>
      <c r="I3189" s="2">
        <v>750</v>
      </c>
      <c r="K3189" s="2">
        <v>750</v>
      </c>
      <c r="L3189" s="9"/>
      <c r="M3189" s="2">
        <v>750</v>
      </c>
      <c r="N3189" s="9"/>
      <c r="O3189" s="2">
        <v>0</v>
      </c>
      <c r="P3189" s="9"/>
      <c r="Q3189" s="2">
        <f t="shared" si="95"/>
        <v>750</v>
      </c>
      <c r="T3189" s="11"/>
    </row>
    <row r="3190" spans="1:20" ht="11.85" customHeight="1" x14ac:dyDescent="0.2">
      <c r="A3190" s="3" t="s">
        <v>1401</v>
      </c>
      <c r="C3190" s="2">
        <v>25689.64</v>
      </c>
      <c r="E3190" s="2">
        <v>34195.86</v>
      </c>
      <c r="G3190" s="2">
        <v>35346.65</v>
      </c>
      <c r="I3190" s="2">
        <v>24000</v>
      </c>
      <c r="K3190" s="2">
        <v>24000</v>
      </c>
      <c r="L3190" s="9"/>
      <c r="M3190" s="2">
        <v>24000</v>
      </c>
      <c r="N3190" s="9"/>
      <c r="O3190" s="2">
        <v>0</v>
      </c>
      <c r="P3190" s="9"/>
      <c r="Q3190" s="2">
        <f t="shared" si="95"/>
        <v>24000</v>
      </c>
      <c r="T3190" s="11"/>
    </row>
    <row r="3191" spans="1:20" ht="11.85" hidden="1" customHeight="1" x14ac:dyDescent="0.2">
      <c r="A3191" s="3" t="s">
        <v>1294</v>
      </c>
      <c r="C3191" s="2">
        <v>0</v>
      </c>
      <c r="E3191" s="2">
        <v>0</v>
      </c>
      <c r="G3191" s="2">
        <v>0</v>
      </c>
      <c r="I3191" s="2">
        <v>0</v>
      </c>
      <c r="K3191" s="2">
        <v>0</v>
      </c>
      <c r="L3191" s="9"/>
      <c r="M3191" s="2">
        <v>0</v>
      </c>
      <c r="N3191" s="9"/>
      <c r="O3191" s="2">
        <v>0</v>
      </c>
      <c r="P3191" s="9"/>
      <c r="Q3191" s="2">
        <f t="shared" si="95"/>
        <v>0</v>
      </c>
      <c r="T3191" s="11"/>
    </row>
    <row r="3192" spans="1:20" ht="11.85" customHeight="1" x14ac:dyDescent="0.2">
      <c r="A3192" s="3" t="s">
        <v>1402</v>
      </c>
      <c r="C3192" s="2">
        <v>4695</v>
      </c>
      <c r="E3192" s="2">
        <v>4996</v>
      </c>
      <c r="G3192" s="2">
        <v>3996</v>
      </c>
      <c r="I3192" s="2">
        <v>7000</v>
      </c>
      <c r="K3192" s="2">
        <v>7000</v>
      </c>
      <c r="L3192" s="9"/>
      <c r="M3192" s="2">
        <v>6000</v>
      </c>
      <c r="N3192" s="9"/>
      <c r="O3192" s="2">
        <v>0</v>
      </c>
      <c r="P3192" s="9"/>
      <c r="Q3192" s="2">
        <f t="shared" si="95"/>
        <v>6000</v>
      </c>
      <c r="T3192" s="11"/>
    </row>
    <row r="3193" spans="1:20" ht="11.85" customHeight="1" x14ac:dyDescent="0.2">
      <c r="A3193" s="3" t="s">
        <v>1403</v>
      </c>
      <c r="C3193" s="12">
        <v>8450</v>
      </c>
      <c r="E3193" s="12">
        <v>10275.129999999999</v>
      </c>
      <c r="G3193" s="12">
        <v>12144.36</v>
      </c>
      <c r="I3193" s="12">
        <v>7200</v>
      </c>
      <c r="K3193" s="12">
        <v>7200</v>
      </c>
      <c r="L3193" s="9"/>
      <c r="M3193" s="12">
        <v>5000</v>
      </c>
      <c r="N3193" s="9"/>
      <c r="O3193" s="12">
        <v>0</v>
      </c>
      <c r="P3193" s="9"/>
      <c r="Q3193" s="12">
        <f>M3193+O3193</f>
        <v>5000</v>
      </c>
      <c r="T3193" s="11"/>
    </row>
    <row r="3194" spans="1:20" ht="11.85" customHeight="1" x14ac:dyDescent="0.2">
      <c r="A3194" s="3" t="s">
        <v>334</v>
      </c>
      <c r="C3194" s="2">
        <f>SUM(C3174:C3193)</f>
        <v>92352.9</v>
      </c>
      <c r="E3194" s="2">
        <f>SUM(E3174:E3180)+SUM(E3181:E3193)</f>
        <v>110993.23</v>
      </c>
      <c r="G3194" s="2">
        <f>SUM(G3174:G3180)+SUM(G3181:G3193)</f>
        <v>131334.63</v>
      </c>
      <c r="I3194" s="2">
        <f>SUM(I3174:I3180)+SUM(I3181:I3193)</f>
        <v>124970</v>
      </c>
      <c r="K3194" s="2">
        <f>SUM(K3174:K3180)+SUM(K3181:K3193)</f>
        <v>124970</v>
      </c>
      <c r="L3194" s="9"/>
      <c r="M3194" s="2">
        <f>SUM(M3174:M3180)+SUM(M3181:M3193)</f>
        <v>91770</v>
      </c>
      <c r="N3194" s="9"/>
      <c r="O3194" s="2">
        <f>SUM(O3174:O3180)+SUM(O3181:O3193)</f>
        <v>0</v>
      </c>
      <c r="P3194" s="9"/>
      <c r="Q3194" s="2">
        <f>SUM(Q3174:Q3180)+SUM(Q3181:Q3193)</f>
        <v>91770</v>
      </c>
      <c r="R3194" s="54"/>
    </row>
    <row r="3195" spans="1:20" ht="11.85" customHeight="1" x14ac:dyDescent="0.2">
      <c r="L3195" s="9"/>
      <c r="N3195" s="9"/>
      <c r="P3195" s="9"/>
    </row>
    <row r="3196" spans="1:20" ht="11.85" customHeight="1" x14ac:dyDescent="0.2">
      <c r="A3196" s="3" t="s">
        <v>1404</v>
      </c>
      <c r="C3196" s="2">
        <v>0</v>
      </c>
      <c r="E3196" s="2">
        <v>0</v>
      </c>
      <c r="G3196" s="2">
        <v>0</v>
      </c>
      <c r="I3196" s="2">
        <v>0</v>
      </c>
      <c r="K3196" s="2">
        <v>0</v>
      </c>
      <c r="L3196" s="9"/>
      <c r="M3196" s="2">
        <v>0</v>
      </c>
      <c r="N3196" s="9"/>
      <c r="O3196" s="2">
        <v>0</v>
      </c>
      <c r="P3196" s="9"/>
      <c r="Q3196" s="2">
        <f>M3196+O3196</f>
        <v>0</v>
      </c>
    </row>
    <row r="3197" spans="1:20" ht="11.85" customHeight="1" x14ac:dyDescent="0.2">
      <c r="A3197" s="3" t="s">
        <v>1405</v>
      </c>
      <c r="C3197" s="12">
        <v>61113.41</v>
      </c>
      <c r="E3197" s="12">
        <v>0</v>
      </c>
      <c r="G3197" s="12">
        <v>31760.639999999999</v>
      </c>
      <c r="I3197" s="12">
        <v>0</v>
      </c>
      <c r="K3197" s="12">
        <v>25000</v>
      </c>
      <c r="L3197" s="9"/>
      <c r="M3197" s="12">
        <v>0</v>
      </c>
      <c r="N3197" s="9"/>
      <c r="O3197" s="12">
        <v>0</v>
      </c>
      <c r="P3197" s="9"/>
      <c r="Q3197" s="12">
        <f>M3197+O3197</f>
        <v>0</v>
      </c>
    </row>
    <row r="3198" spans="1:20" ht="11.85" customHeight="1" x14ac:dyDescent="0.2">
      <c r="A3198" s="3" t="s">
        <v>337</v>
      </c>
      <c r="C3198" s="2">
        <f>SUM(C3196:C3197)</f>
        <v>61113.41</v>
      </c>
      <c r="E3198" s="2">
        <f>SUM(E3196:E3197)</f>
        <v>0</v>
      </c>
      <c r="G3198" s="2">
        <f>SUM(G3196:G3197)</f>
        <v>31760.639999999999</v>
      </c>
      <c r="I3198" s="2">
        <f>SUM(I3196:I3197)</f>
        <v>0</v>
      </c>
      <c r="K3198" s="2">
        <f>SUM(K3196:K3197)</f>
        <v>25000</v>
      </c>
      <c r="L3198" s="9"/>
      <c r="M3198" s="2">
        <f>SUM(M3196:M3197)</f>
        <v>0</v>
      </c>
      <c r="N3198" s="9"/>
      <c r="O3198" s="2">
        <f>SUM(O3196:O3197)</f>
        <v>0</v>
      </c>
      <c r="P3198" s="9"/>
      <c r="Q3198" s="2">
        <f>SUM(Q3196:Q3197)</f>
        <v>0</v>
      </c>
    </row>
    <row r="3199" spans="1:20" ht="11.85" customHeight="1" x14ac:dyDescent="0.2">
      <c r="L3199" s="9"/>
      <c r="N3199" s="9"/>
      <c r="P3199" s="9"/>
    </row>
    <row r="3200" spans="1:20" ht="11.85" customHeight="1" x14ac:dyDescent="0.2">
      <c r="A3200" s="1"/>
      <c r="B3200" s="1"/>
      <c r="E3200" s="2" t="str">
        <f>$E$1</f>
        <v>CITY OF BRADY</v>
      </c>
    </row>
    <row r="3201" spans="1:20" ht="11.85" customHeight="1" x14ac:dyDescent="0.2">
      <c r="E3201" s="2" t="str">
        <f>$E$2</f>
        <v>BUDGET  REPORT</v>
      </c>
    </row>
    <row r="3202" spans="1:20" ht="11.85" customHeight="1" x14ac:dyDescent="0.2">
      <c r="E3202" s="2" t="str">
        <f>$E$3</f>
        <v>FISCAL YEAR 2025 - 2026</v>
      </c>
    </row>
    <row r="3203" spans="1:20" ht="11.85" customHeight="1" x14ac:dyDescent="0.2">
      <c r="A3203" s="3" t="s">
        <v>1313</v>
      </c>
    </row>
    <row r="3204" spans="1:20" ht="11.85" customHeight="1" x14ac:dyDescent="0.2">
      <c r="A3204" s="3" t="s">
        <v>1362</v>
      </c>
    </row>
    <row r="3205" spans="1:20" ht="11.85" customHeight="1" x14ac:dyDescent="0.2">
      <c r="I3205" s="49" t="str">
        <f>$I$6</f>
        <v>(----- 2024-2025------)</v>
      </c>
      <c r="J3205" s="49"/>
      <c r="K3205" s="49"/>
      <c r="L3205" s="6"/>
      <c r="M3205" s="50" t="str">
        <f>$M$6</f>
        <v>2025-2026</v>
      </c>
      <c r="N3205" s="50"/>
      <c r="O3205" s="50"/>
      <c r="P3205" s="50"/>
      <c r="Q3205" s="50"/>
    </row>
    <row r="3206" spans="1:20" ht="11.85" customHeight="1" x14ac:dyDescent="0.2">
      <c r="C3206" s="5" t="str">
        <f>$C$7</f>
        <v>2021-2022</v>
      </c>
      <c r="D3206" s="5"/>
      <c r="E3206" s="5" t="str">
        <f>$E$7</f>
        <v>2022-2023</v>
      </c>
      <c r="F3206" s="5"/>
      <c r="G3206" s="5" t="str">
        <f>$G$7</f>
        <v>2023-2024</v>
      </c>
      <c r="H3206" s="5"/>
      <c r="I3206" s="5" t="s">
        <v>9</v>
      </c>
      <c r="J3206" s="5"/>
      <c r="K3206" s="5" t="str">
        <f>+$K$7</f>
        <v>PROJECTED</v>
      </c>
      <c r="L3206" s="6"/>
      <c r="M3206" s="5" t="str">
        <f>$M$7</f>
        <v>2025-2026</v>
      </c>
      <c r="N3206" s="6"/>
      <c r="O3206" s="5" t="str">
        <f>$O$7</f>
        <v>2025-2026</v>
      </c>
      <c r="P3206" s="6"/>
      <c r="Q3206" s="5" t="str">
        <f>$Q$7</f>
        <v>APPROVED</v>
      </c>
    </row>
    <row r="3207" spans="1:20" ht="11.85" customHeight="1" x14ac:dyDescent="0.2">
      <c r="A3207" s="7" t="s">
        <v>279</v>
      </c>
      <c r="C3207" s="8" t="s">
        <v>12</v>
      </c>
      <c r="D3207" s="5"/>
      <c r="E3207" s="8" t="s">
        <v>12</v>
      </c>
      <c r="F3207" s="5"/>
      <c r="G3207" s="8" t="s">
        <v>12</v>
      </c>
      <c r="H3207" s="5"/>
      <c r="I3207" s="8" t="s">
        <v>13</v>
      </c>
      <c r="J3207" s="5"/>
      <c r="K3207" s="8" t="s">
        <v>13</v>
      </c>
      <c r="L3207" s="6"/>
      <c r="M3207" s="8" t="str">
        <f>$M$8</f>
        <v>BASE</v>
      </c>
      <c r="N3207" s="6"/>
      <c r="O3207" s="8" t="str">
        <f>$O$8</f>
        <v>SUPPLEMENTAL</v>
      </c>
      <c r="P3207" s="6"/>
      <c r="Q3207" s="8" t="str">
        <f>$Q$8</f>
        <v>BUDGET</v>
      </c>
    </row>
    <row r="3208" spans="1:20" ht="11.85" customHeight="1" x14ac:dyDescent="0.2">
      <c r="L3208" s="9"/>
      <c r="N3208" s="9"/>
      <c r="P3208" s="9"/>
    </row>
    <row r="3209" spans="1:20" ht="11.85" customHeight="1" x14ac:dyDescent="0.2">
      <c r="A3209" s="10" t="s">
        <v>1023</v>
      </c>
      <c r="L3209" s="9"/>
      <c r="N3209" s="9"/>
      <c r="P3209" s="9"/>
    </row>
    <row r="3210" spans="1:20" ht="11.85" customHeight="1" x14ac:dyDescent="0.2">
      <c r="A3210" s="3" t="s">
        <v>1406</v>
      </c>
      <c r="C3210" s="12">
        <v>33627.919999999998</v>
      </c>
      <c r="E3210" s="12">
        <v>4140.3599999999997</v>
      </c>
      <c r="G3210" s="12">
        <v>0</v>
      </c>
      <c r="I3210" s="12">
        <v>0</v>
      </c>
      <c r="K3210" s="12">
        <f>32000-32000</f>
        <v>0</v>
      </c>
      <c r="L3210" s="9"/>
      <c r="M3210" s="12">
        <v>0</v>
      </c>
      <c r="N3210" s="9"/>
      <c r="O3210" s="12">
        <v>0</v>
      </c>
      <c r="P3210" s="9"/>
      <c r="Q3210" s="12">
        <f>M3210+O3210</f>
        <v>0</v>
      </c>
    </row>
    <row r="3211" spans="1:20" ht="11.85" customHeight="1" x14ac:dyDescent="0.2">
      <c r="A3211" s="3" t="s">
        <v>1025</v>
      </c>
      <c r="C3211" s="2">
        <f>SUM(C3210:C3210)</f>
        <v>33627.919999999998</v>
      </c>
      <c r="E3211" s="2">
        <f>SUM(E3210:E3210)</f>
        <v>4140.3599999999997</v>
      </c>
      <c r="G3211" s="2">
        <f>SUM(G3210:G3210)</f>
        <v>0</v>
      </c>
      <c r="I3211" s="2">
        <f>SUM(I3210:I3210)</f>
        <v>0</v>
      </c>
      <c r="K3211" s="2">
        <f>SUM(K3210:K3210)</f>
        <v>0</v>
      </c>
      <c r="L3211" s="9"/>
      <c r="M3211" s="2">
        <f>SUM(M3210:M3210)</f>
        <v>0</v>
      </c>
      <c r="N3211" s="9"/>
      <c r="O3211" s="2">
        <f>SUM(O3210:O3210)</f>
        <v>0</v>
      </c>
      <c r="P3211" s="9"/>
      <c r="Q3211" s="2">
        <f>SUM(Q3210:Q3210)</f>
        <v>0</v>
      </c>
    </row>
    <row r="3212" spans="1:20" ht="11.85" customHeight="1" x14ac:dyDescent="0.2">
      <c r="L3212" s="9"/>
      <c r="N3212" s="9"/>
      <c r="P3212" s="9"/>
    </row>
    <row r="3213" spans="1:20" ht="11.85" customHeight="1" x14ac:dyDescent="0.2">
      <c r="A3213" s="10" t="s">
        <v>338</v>
      </c>
      <c r="L3213" s="9"/>
      <c r="N3213" s="9"/>
      <c r="P3213" s="9"/>
    </row>
    <row r="3214" spans="1:20" ht="11.85" customHeight="1" x14ac:dyDescent="0.2">
      <c r="A3214" s="3" t="s">
        <v>1407</v>
      </c>
      <c r="C3214" s="2">
        <v>125000</v>
      </c>
      <c r="E3214" s="2">
        <v>143224.37</v>
      </c>
      <c r="G3214" s="2">
        <v>163178.45000000001</v>
      </c>
      <c r="I3214" s="2">
        <v>35200</v>
      </c>
      <c r="K3214" s="2">
        <v>35200</v>
      </c>
      <c r="L3214" s="9"/>
      <c r="M3214" s="2">
        <v>37400</v>
      </c>
      <c r="N3214" s="9"/>
      <c r="O3214" s="2">
        <v>0</v>
      </c>
      <c r="P3214" s="9"/>
      <c r="Q3214" s="2">
        <f t="shared" ref="Q3214:Q3219" si="96">M3214+O3214</f>
        <v>37400</v>
      </c>
      <c r="T3214" s="11"/>
    </row>
    <row r="3215" spans="1:20" ht="11.85" customHeight="1" x14ac:dyDescent="0.2">
      <c r="A3215" s="3" t="s">
        <v>1408</v>
      </c>
      <c r="C3215" s="2">
        <v>0</v>
      </c>
      <c r="E3215" s="2">
        <v>0</v>
      </c>
      <c r="G3215" s="2">
        <v>182819.55</v>
      </c>
      <c r="I3215" s="2">
        <v>0</v>
      </c>
      <c r="K3215" s="2">
        <v>0</v>
      </c>
      <c r="L3215" s="9"/>
      <c r="M3215" s="2">
        <v>0</v>
      </c>
      <c r="N3215" s="9"/>
      <c r="O3215" s="2">
        <v>0</v>
      </c>
      <c r="P3215" s="9"/>
      <c r="Q3215" s="2">
        <f t="shared" si="96"/>
        <v>0</v>
      </c>
    </row>
    <row r="3216" spans="1:20" ht="11.85" hidden="1" customHeight="1" x14ac:dyDescent="0.2">
      <c r="A3216" s="3" t="s">
        <v>1409</v>
      </c>
      <c r="C3216" s="2">
        <v>0</v>
      </c>
      <c r="E3216" s="2">
        <v>0</v>
      </c>
      <c r="G3216" s="2">
        <v>0</v>
      </c>
      <c r="I3216" s="2">
        <v>0</v>
      </c>
      <c r="K3216" s="2">
        <v>0</v>
      </c>
      <c r="L3216" s="9"/>
      <c r="M3216" s="2">
        <v>0</v>
      </c>
      <c r="N3216" s="9"/>
      <c r="O3216" s="2">
        <v>0</v>
      </c>
      <c r="P3216" s="9"/>
      <c r="Q3216" s="2">
        <f t="shared" si="96"/>
        <v>0</v>
      </c>
    </row>
    <row r="3217" spans="1:22" ht="11.85" customHeight="1" x14ac:dyDescent="0.2">
      <c r="A3217" s="3" t="s">
        <v>1410</v>
      </c>
      <c r="C3217" s="2">
        <v>265878.74</v>
      </c>
      <c r="E3217" s="2">
        <v>330859</v>
      </c>
      <c r="G3217" s="2">
        <v>335859</v>
      </c>
      <c r="I3217" s="2">
        <v>465860</v>
      </c>
      <c r="K3217" s="2">
        <v>465860</v>
      </c>
      <c r="L3217" s="9"/>
      <c r="M3217" s="2">
        <v>465860</v>
      </c>
      <c r="N3217" s="9"/>
      <c r="O3217" s="2">
        <v>0</v>
      </c>
      <c r="P3217" s="9"/>
      <c r="Q3217" s="2">
        <f t="shared" si="96"/>
        <v>465860</v>
      </c>
      <c r="S3217" s="18"/>
      <c r="U3217" s="2"/>
    </row>
    <row r="3218" spans="1:22" ht="11.85" hidden="1" customHeight="1" x14ac:dyDescent="0.2">
      <c r="A3218" s="3" t="s">
        <v>1411</v>
      </c>
      <c r="C3218" s="2">
        <v>0</v>
      </c>
      <c r="E3218" s="2">
        <v>0</v>
      </c>
      <c r="G3218" s="2">
        <v>0</v>
      </c>
      <c r="I3218" s="2">
        <v>0</v>
      </c>
      <c r="K3218" s="2">
        <v>0</v>
      </c>
      <c r="L3218" s="9"/>
      <c r="M3218" s="2">
        <v>0</v>
      </c>
      <c r="N3218" s="9"/>
      <c r="O3218" s="2">
        <v>0</v>
      </c>
      <c r="P3218" s="9"/>
      <c r="Q3218" s="2">
        <f t="shared" si="96"/>
        <v>0</v>
      </c>
    </row>
    <row r="3219" spans="1:22" ht="11.85" customHeight="1" x14ac:dyDescent="0.2">
      <c r="A3219" s="3" t="s">
        <v>1412</v>
      </c>
      <c r="C3219" s="12">
        <v>200004</v>
      </c>
      <c r="E3219" s="12">
        <v>75000</v>
      </c>
      <c r="G3219" s="12">
        <v>29999.599999999999</v>
      </c>
      <c r="I3219" s="12">
        <v>90000</v>
      </c>
      <c r="K3219" s="12">
        <v>90000</v>
      </c>
      <c r="L3219" s="9"/>
      <c r="M3219" s="12">
        <v>100000</v>
      </c>
      <c r="N3219" s="9"/>
      <c r="O3219" s="12">
        <v>15000</v>
      </c>
      <c r="P3219" s="9"/>
      <c r="Q3219" s="12">
        <f t="shared" si="96"/>
        <v>115000</v>
      </c>
      <c r="R3219" s="54"/>
    </row>
    <row r="3220" spans="1:22" ht="11.85" customHeight="1" x14ac:dyDescent="0.2">
      <c r="A3220" s="3" t="s">
        <v>342</v>
      </c>
      <c r="C3220" s="2">
        <f>SUM(C3214:C3219)</f>
        <v>590882.74</v>
      </c>
      <c r="E3220" s="2">
        <f>SUM(E3214:E3219)</f>
        <v>549083.37</v>
      </c>
      <c r="G3220" s="2">
        <f>SUM(G3214:G3219)</f>
        <v>711856.6</v>
      </c>
      <c r="I3220" s="2">
        <f>SUM(I3214:I3219)</f>
        <v>591060</v>
      </c>
      <c r="K3220" s="2">
        <f>SUM(K3214:K3219)</f>
        <v>591060</v>
      </c>
      <c r="L3220" s="9"/>
      <c r="M3220" s="2">
        <f>SUM(M3214:M3219)</f>
        <v>603260</v>
      </c>
      <c r="N3220" s="9"/>
      <c r="O3220" s="2">
        <f>SUM(O3214:O3219)</f>
        <v>15000</v>
      </c>
      <c r="P3220" s="9"/>
      <c r="Q3220" s="2">
        <f>SUM(Q3214:Q3219)</f>
        <v>618260</v>
      </c>
      <c r="T3220" s="14"/>
    </row>
    <row r="3221" spans="1:22" ht="11.85" customHeight="1" x14ac:dyDescent="0.2">
      <c r="L3221" s="9"/>
      <c r="N3221" s="9"/>
      <c r="P3221" s="9"/>
      <c r="T3221" s="11"/>
    </row>
    <row r="3222" spans="1:22" ht="11.85" customHeight="1" x14ac:dyDescent="0.2">
      <c r="A3222" s="3" t="s">
        <v>1307</v>
      </c>
      <c r="C3222" s="2">
        <f>C3153+C3171+C3194+C3198+C3211+C3220</f>
        <v>1238990.1800000002</v>
      </c>
      <c r="E3222" s="2">
        <f>E3153+E3171+E3194+E3198+E3211+E3220</f>
        <v>1174450.3999999999</v>
      </c>
      <c r="G3222" s="2">
        <f>G3153+G3171+G3194+G3198+G3211+G3220</f>
        <v>1444191.1</v>
      </c>
      <c r="I3222" s="2">
        <f>I3153+I3171+I3194+I3198+I3211+I3220</f>
        <v>1265278</v>
      </c>
      <c r="K3222" s="2">
        <f>K3153+K3171+K3194+K3198+K3211+K3220</f>
        <v>1294278</v>
      </c>
      <c r="L3222" s="9"/>
      <c r="M3222" s="2">
        <f>M3153+M3171+M3194+M3198+M3211+M3220</f>
        <v>1288335</v>
      </c>
      <c r="N3222" s="9"/>
      <c r="O3222" s="2">
        <f>O3153+O3171+O3194+O3198+O3211+O3220</f>
        <v>15000</v>
      </c>
      <c r="P3222" s="9"/>
      <c r="Q3222" s="2">
        <f>Q3153+Q3171+Q3194+Q3198+Q3211+Q3220</f>
        <v>1303335</v>
      </c>
      <c r="R3222" s="54"/>
      <c r="U3222" s="13"/>
      <c r="V3222" s="9"/>
    </row>
    <row r="3223" spans="1:22" ht="11.85" customHeight="1" x14ac:dyDescent="0.2"/>
    <row r="3224" spans="1:22" ht="11.85" customHeight="1" x14ac:dyDescent="0.2"/>
    <row r="3225" spans="1:22" ht="11.85" customHeight="1" x14ac:dyDescent="0.2"/>
    <row r="3226" spans="1:22" ht="11.85" customHeight="1" x14ac:dyDescent="0.2"/>
    <row r="3227" spans="1:22" ht="11.85" customHeight="1" x14ac:dyDescent="0.2"/>
    <row r="3228" spans="1:22" ht="11.85" customHeight="1" x14ac:dyDescent="0.2"/>
    <row r="3229" spans="1:22" ht="11.85" customHeight="1" x14ac:dyDescent="0.2"/>
    <row r="3230" spans="1:22" ht="11.85" customHeight="1" x14ac:dyDescent="0.2"/>
    <row r="3231" spans="1:22" ht="11.85" customHeight="1" x14ac:dyDescent="0.2"/>
    <row r="3232" spans="1:22" ht="11.85" customHeight="1" x14ac:dyDescent="0.2"/>
    <row r="3233" ht="11.85" customHeight="1" x14ac:dyDescent="0.2"/>
    <row r="3234" ht="11.85" customHeight="1" x14ac:dyDescent="0.2"/>
    <row r="3235" ht="11.85" customHeight="1" x14ac:dyDescent="0.2"/>
    <row r="3236" ht="11.85" customHeight="1" x14ac:dyDescent="0.2"/>
    <row r="3237" ht="11.85" customHeight="1" x14ac:dyDescent="0.2"/>
    <row r="3238" ht="11.85" customHeight="1" x14ac:dyDescent="0.2"/>
    <row r="3239" ht="11.85" customHeight="1" x14ac:dyDescent="0.2"/>
    <row r="3240" ht="11.85" customHeight="1" x14ac:dyDescent="0.2"/>
    <row r="3241" ht="11.85" customHeight="1" x14ac:dyDescent="0.2"/>
    <row r="3242" ht="11.85" customHeight="1" x14ac:dyDescent="0.2"/>
    <row r="3243" ht="11.85" customHeight="1" x14ac:dyDescent="0.2"/>
    <row r="3244" ht="11.85" customHeight="1" x14ac:dyDescent="0.2"/>
    <row r="3245" ht="11.85" customHeight="1" x14ac:dyDescent="0.2"/>
    <row r="3246" ht="11.85" customHeight="1" x14ac:dyDescent="0.2"/>
    <row r="3247" ht="11.85" customHeight="1" x14ac:dyDescent="0.2"/>
    <row r="3248" ht="11.85" customHeight="1" x14ac:dyDescent="0.2"/>
    <row r="3249" spans="1:5" ht="11.85" customHeight="1" x14ac:dyDescent="0.2"/>
    <row r="3250" spans="1:5" ht="11.85" customHeight="1" x14ac:dyDescent="0.2"/>
    <row r="3251" spans="1:5" ht="11.85" customHeight="1" x14ac:dyDescent="0.2"/>
    <row r="3252" spans="1:5" ht="11.85" customHeight="1" x14ac:dyDescent="0.2"/>
    <row r="3253" spans="1:5" ht="11.85" customHeight="1" x14ac:dyDescent="0.2"/>
    <row r="3254" spans="1:5" ht="11.85" customHeight="1" x14ac:dyDescent="0.2"/>
    <row r="3255" spans="1:5" ht="11.85" customHeight="1" x14ac:dyDescent="0.2"/>
    <row r="3256" spans="1:5" ht="11.85" customHeight="1" x14ac:dyDescent="0.2"/>
    <row r="3257" spans="1:5" ht="11.85" customHeight="1" x14ac:dyDescent="0.2"/>
    <row r="3258" spans="1:5" ht="11.85" customHeight="1" x14ac:dyDescent="0.2"/>
    <row r="3259" spans="1:5" ht="11.85" customHeight="1" x14ac:dyDescent="0.2"/>
    <row r="3260" spans="1:5" ht="11.85" customHeight="1" x14ac:dyDescent="0.2"/>
    <row r="3261" spans="1:5" ht="11.85" customHeight="1" x14ac:dyDescent="0.2"/>
    <row r="3262" spans="1:5" ht="11.85" customHeight="1" x14ac:dyDescent="0.2"/>
    <row r="3263" spans="1:5" ht="11.85" customHeight="1" x14ac:dyDescent="0.2"/>
    <row r="3264" spans="1:5" ht="11.85" customHeight="1" x14ac:dyDescent="0.2">
      <c r="A3264" s="1"/>
      <c r="B3264" s="1"/>
      <c r="E3264" s="2" t="str">
        <f>$E$1</f>
        <v>CITY OF BRADY</v>
      </c>
    </row>
    <row r="3265" spans="1:22" ht="11.85" customHeight="1" x14ac:dyDescent="0.2">
      <c r="E3265" s="2" t="str">
        <f>$E$2</f>
        <v>BUDGET  REPORT</v>
      </c>
    </row>
    <row r="3266" spans="1:22" ht="11.85" customHeight="1" x14ac:dyDescent="0.2">
      <c r="E3266" s="2" t="str">
        <f>$E$3</f>
        <v>FISCAL YEAR 2025 - 2026</v>
      </c>
    </row>
    <row r="3267" spans="1:22" ht="11.85" customHeight="1" x14ac:dyDescent="0.2">
      <c r="A3267" s="3" t="s">
        <v>1313</v>
      </c>
    </row>
    <row r="3268" spans="1:22" ht="11.85" customHeight="1" x14ac:dyDescent="0.2">
      <c r="A3268" s="3" t="s">
        <v>1413</v>
      </c>
    </row>
    <row r="3269" spans="1:22" ht="11.85" customHeight="1" x14ac:dyDescent="0.2">
      <c r="I3269" s="49" t="str">
        <f>$I$6</f>
        <v>(----- 2024-2025------)</v>
      </c>
      <c r="J3269" s="49"/>
      <c r="K3269" s="49"/>
      <c r="L3269" s="6"/>
      <c r="M3269" s="50" t="str">
        <f>$M$6</f>
        <v>2025-2026</v>
      </c>
      <c r="N3269" s="50"/>
      <c r="O3269" s="50"/>
      <c r="P3269" s="50"/>
      <c r="Q3269" s="50"/>
    </row>
    <row r="3270" spans="1:22" ht="11.85" customHeight="1" x14ac:dyDescent="0.2">
      <c r="C3270" s="5" t="str">
        <f>$C$7</f>
        <v>2021-2022</v>
      </c>
      <c r="D3270" s="5"/>
      <c r="E3270" s="5" t="str">
        <f>$E$7</f>
        <v>2022-2023</v>
      </c>
      <c r="F3270" s="5"/>
      <c r="G3270" s="5" t="str">
        <f>$G$7</f>
        <v>2023-2024</v>
      </c>
      <c r="H3270" s="5"/>
      <c r="I3270" s="5" t="s">
        <v>9</v>
      </c>
      <c r="J3270" s="5"/>
      <c r="K3270" s="5" t="str">
        <f>+$K$7</f>
        <v>PROJECTED</v>
      </c>
      <c r="L3270" s="6"/>
      <c r="M3270" s="5" t="str">
        <f>$M$7</f>
        <v>2025-2026</v>
      </c>
      <c r="N3270" s="6"/>
      <c r="O3270" s="5" t="str">
        <f>$O$7</f>
        <v>2025-2026</v>
      </c>
      <c r="P3270" s="6"/>
      <c r="Q3270" s="5" t="str">
        <f>$Q$7</f>
        <v>APPROVED</v>
      </c>
    </row>
    <row r="3271" spans="1:22" ht="11.85" customHeight="1" x14ac:dyDescent="0.2">
      <c r="A3271" s="7" t="s">
        <v>279</v>
      </c>
      <c r="C3271" s="8" t="s">
        <v>12</v>
      </c>
      <c r="D3271" s="5"/>
      <c r="E3271" s="8" t="s">
        <v>12</v>
      </c>
      <c r="F3271" s="5"/>
      <c r="G3271" s="8" t="s">
        <v>12</v>
      </c>
      <c r="H3271" s="5"/>
      <c r="I3271" s="8" t="s">
        <v>13</v>
      </c>
      <c r="J3271" s="5"/>
      <c r="K3271" s="8" t="s">
        <v>13</v>
      </c>
      <c r="L3271" s="6"/>
      <c r="M3271" s="8" t="str">
        <f>$M$8</f>
        <v>BASE</v>
      </c>
      <c r="N3271" s="6"/>
      <c r="O3271" s="8" t="str">
        <f>$O$8</f>
        <v>SUPPLEMENTAL</v>
      </c>
      <c r="P3271" s="6"/>
      <c r="Q3271" s="8" t="str">
        <f>$Q$8</f>
        <v>BUDGET</v>
      </c>
    </row>
    <row r="3272" spans="1:22" ht="11.85" customHeight="1" x14ac:dyDescent="0.2"/>
    <row r="3273" spans="1:22" ht="11.85" customHeight="1" x14ac:dyDescent="0.2">
      <c r="A3273" s="10" t="s">
        <v>292</v>
      </c>
      <c r="L3273" s="9"/>
      <c r="N3273" s="9"/>
      <c r="P3273" s="9"/>
    </row>
    <row r="3274" spans="1:22" ht="11.85" customHeight="1" x14ac:dyDescent="0.2">
      <c r="A3274" s="3" t="s">
        <v>1414</v>
      </c>
      <c r="C3274" s="2">
        <v>0</v>
      </c>
      <c r="E3274" s="2">
        <v>0</v>
      </c>
      <c r="G3274" s="2">
        <v>0</v>
      </c>
      <c r="I3274" s="2">
        <v>0</v>
      </c>
      <c r="K3274" s="2">
        <v>0</v>
      </c>
      <c r="L3274" s="9"/>
      <c r="M3274" s="2">
        <v>0</v>
      </c>
      <c r="N3274" s="9"/>
      <c r="O3274" s="2">
        <v>0</v>
      </c>
      <c r="P3274" s="9"/>
      <c r="Q3274" s="2">
        <f>M3274+O3274</f>
        <v>0</v>
      </c>
      <c r="T3274" s="11"/>
    </row>
    <row r="3275" spans="1:22" ht="11.85" customHeight="1" x14ac:dyDescent="0.2">
      <c r="A3275" s="3" t="s">
        <v>1415</v>
      </c>
      <c r="C3275" s="2">
        <v>0</v>
      </c>
      <c r="E3275" s="2">
        <v>0</v>
      </c>
      <c r="G3275" s="2">
        <v>0</v>
      </c>
      <c r="I3275" s="2">
        <v>0</v>
      </c>
      <c r="K3275" s="2">
        <v>0</v>
      </c>
      <c r="L3275" s="9"/>
      <c r="M3275" s="2">
        <v>0</v>
      </c>
      <c r="N3275" s="9"/>
      <c r="O3275" s="2">
        <v>0</v>
      </c>
      <c r="P3275" s="9"/>
      <c r="Q3275" s="2">
        <f>M3275+O3275</f>
        <v>0</v>
      </c>
      <c r="T3275" s="11"/>
    </row>
    <row r="3276" spans="1:22" ht="11.85" customHeight="1" x14ac:dyDescent="0.2">
      <c r="A3276" s="3" t="s">
        <v>1416</v>
      </c>
      <c r="C3276" s="2">
        <v>0</v>
      </c>
      <c r="E3276" s="2">
        <v>0</v>
      </c>
      <c r="G3276" s="2">
        <v>0</v>
      </c>
      <c r="I3276" s="2">
        <v>0</v>
      </c>
      <c r="K3276" s="2">
        <v>0</v>
      </c>
      <c r="L3276" s="9"/>
      <c r="M3276" s="2">
        <v>0</v>
      </c>
      <c r="N3276" s="9"/>
      <c r="O3276" s="2">
        <v>0</v>
      </c>
      <c r="P3276" s="9"/>
      <c r="Q3276" s="2">
        <f>M3276+O3276</f>
        <v>0</v>
      </c>
      <c r="T3276" s="11"/>
    </row>
    <row r="3277" spans="1:22" ht="11.85" customHeight="1" x14ac:dyDescent="0.2">
      <c r="A3277" s="3" t="s">
        <v>1417</v>
      </c>
      <c r="C3277" s="12">
        <v>0</v>
      </c>
      <c r="E3277" s="12">
        <v>0</v>
      </c>
      <c r="G3277" s="12">
        <v>0</v>
      </c>
      <c r="I3277" s="12">
        <v>0</v>
      </c>
      <c r="K3277" s="12">
        <v>0</v>
      </c>
      <c r="L3277" s="9"/>
      <c r="M3277" s="12">
        <v>0</v>
      </c>
      <c r="N3277" s="9"/>
      <c r="O3277" s="12">
        <v>0</v>
      </c>
      <c r="P3277" s="9"/>
      <c r="Q3277" s="12">
        <f>M3277+O3277</f>
        <v>0</v>
      </c>
      <c r="T3277" s="11"/>
      <c r="V3277" s="28"/>
    </row>
    <row r="3278" spans="1:22" ht="11.85" customHeight="1" x14ac:dyDescent="0.2">
      <c r="A3278" s="3" t="s">
        <v>310</v>
      </c>
      <c r="C3278" s="2">
        <f>SUM(C3274:C3277)</f>
        <v>0</v>
      </c>
      <c r="E3278" s="2">
        <f>SUM(E3274:E3277)</f>
        <v>0</v>
      </c>
      <c r="G3278" s="2">
        <f>SUM(G3274:G3277)</f>
        <v>0</v>
      </c>
      <c r="I3278" s="2">
        <f>SUM(I3274:I3277)</f>
        <v>0</v>
      </c>
      <c r="K3278" s="2">
        <f>SUM(K3274:K3277)</f>
        <v>0</v>
      </c>
      <c r="L3278" s="9"/>
      <c r="M3278" s="2">
        <f>SUM(M3274:M3277)</f>
        <v>0</v>
      </c>
      <c r="N3278" s="9"/>
      <c r="O3278" s="2">
        <f>SUM(O3274:O3277)</f>
        <v>0</v>
      </c>
      <c r="P3278" s="9"/>
      <c r="Q3278" s="2">
        <f>SUM(Q3274:Q3277)</f>
        <v>0</v>
      </c>
    </row>
    <row r="3279" spans="1:22" ht="11.85" customHeight="1" x14ac:dyDescent="0.2">
      <c r="L3279" s="9"/>
      <c r="N3279" s="9"/>
      <c r="P3279" s="9"/>
    </row>
    <row r="3280" spans="1:22" ht="11.85" customHeight="1" x14ac:dyDescent="0.2">
      <c r="A3280" s="10" t="s">
        <v>338</v>
      </c>
      <c r="L3280" s="9"/>
      <c r="N3280" s="9"/>
      <c r="P3280" s="9"/>
    </row>
    <row r="3281" spans="1:22" ht="11.85" customHeight="1" x14ac:dyDescent="0.2">
      <c r="A3281" s="3" t="s">
        <v>1418</v>
      </c>
      <c r="C3281" s="12">
        <v>0</v>
      </c>
      <c r="E3281" s="12">
        <v>0</v>
      </c>
      <c r="G3281" s="12">
        <v>0</v>
      </c>
      <c r="I3281" s="12">
        <v>0</v>
      </c>
      <c r="K3281" s="12">
        <v>0</v>
      </c>
      <c r="L3281" s="9"/>
      <c r="M3281" s="12">
        <v>0</v>
      </c>
      <c r="N3281" s="9"/>
      <c r="O3281" s="12">
        <v>0</v>
      </c>
      <c r="P3281" s="9"/>
      <c r="Q3281" s="12">
        <f>M3281+O3281</f>
        <v>0</v>
      </c>
    </row>
    <row r="3282" spans="1:22" ht="11.85" customHeight="1" x14ac:dyDescent="0.2">
      <c r="A3282" s="3" t="s">
        <v>342</v>
      </c>
      <c r="C3282" s="2">
        <f>SUM(C3281:C3281)</f>
        <v>0</v>
      </c>
      <c r="E3282" s="2">
        <f>SUM(E3281:E3281)</f>
        <v>0</v>
      </c>
      <c r="G3282" s="2">
        <f>SUM(G3281:G3281)</f>
        <v>0</v>
      </c>
      <c r="I3282" s="2">
        <f>SUM(I3281:I3281)</f>
        <v>0</v>
      </c>
      <c r="K3282" s="2">
        <f>SUM(K3281:K3281)</f>
        <v>0</v>
      </c>
      <c r="L3282" s="9"/>
      <c r="M3282" s="2">
        <f>SUM(M3281:M3281)</f>
        <v>0</v>
      </c>
      <c r="N3282" s="9"/>
      <c r="O3282" s="2">
        <f>SUM(O3281:O3281)</f>
        <v>0</v>
      </c>
      <c r="P3282" s="9"/>
      <c r="Q3282" s="2">
        <f>SUM(Q3281:Q3281)</f>
        <v>0</v>
      </c>
      <c r="V3282" s="37"/>
    </row>
    <row r="3283" spans="1:22" ht="11.85" customHeight="1" x14ac:dyDescent="0.2">
      <c r="L3283" s="9"/>
      <c r="N3283" s="9"/>
      <c r="P3283" s="9"/>
      <c r="T3283" s="11"/>
    </row>
    <row r="3284" spans="1:22" ht="11.85" customHeight="1" x14ac:dyDescent="0.2">
      <c r="A3284" s="3" t="s">
        <v>1419</v>
      </c>
      <c r="C3284" s="2">
        <f>+C3278+C3282</f>
        <v>0</v>
      </c>
      <c r="E3284" s="2">
        <f>+E3278+E3282</f>
        <v>0</v>
      </c>
      <c r="G3284" s="2">
        <f>+G3278+G3282</f>
        <v>0</v>
      </c>
      <c r="I3284" s="2">
        <f>+I3278+I3282</f>
        <v>0</v>
      </c>
      <c r="K3284" s="2">
        <f>+K3278+K3282</f>
        <v>0</v>
      </c>
      <c r="L3284" s="2"/>
      <c r="M3284" s="2">
        <f>+M3278+M3282</f>
        <v>0</v>
      </c>
      <c r="N3284" s="2"/>
      <c r="O3284" s="2">
        <f>+O3278+O3282</f>
        <v>0</v>
      </c>
      <c r="P3284" s="2"/>
      <c r="Q3284" s="2">
        <f>+Q3278+Q3282</f>
        <v>0</v>
      </c>
      <c r="R3284" s="54"/>
      <c r="U3284" s="13"/>
    </row>
    <row r="3285" spans="1:22" ht="11.85" customHeight="1" x14ac:dyDescent="0.2">
      <c r="L3285" s="9"/>
      <c r="N3285" s="9"/>
      <c r="P3285" s="9"/>
      <c r="T3285" s="11"/>
    </row>
    <row r="3286" spans="1:22" ht="11.85" customHeight="1" x14ac:dyDescent="0.2"/>
    <row r="3287" spans="1:22" ht="11.85" customHeight="1" x14ac:dyDescent="0.2"/>
    <row r="3288" spans="1:22" ht="11.85" customHeight="1" x14ac:dyDescent="0.2"/>
    <row r="3289" spans="1:22" ht="11.85" customHeight="1" x14ac:dyDescent="0.2"/>
    <row r="3290" spans="1:22" ht="11.85" customHeight="1" x14ac:dyDescent="0.2"/>
    <row r="3291" spans="1:22" ht="11.85" customHeight="1" x14ac:dyDescent="0.2"/>
    <row r="3292" spans="1:22" ht="11.85" customHeight="1" x14ac:dyDescent="0.2"/>
    <row r="3293" spans="1:22" ht="11.85" customHeight="1" x14ac:dyDescent="0.2"/>
    <row r="3294" spans="1:22" ht="11.85" customHeight="1" x14ac:dyDescent="0.2"/>
    <row r="3295" spans="1:22" ht="11.85" customHeight="1" x14ac:dyDescent="0.2"/>
    <row r="3296" spans="1:22" ht="11.85" customHeight="1" x14ac:dyDescent="0.2"/>
    <row r="3297" ht="11.85" customHeight="1" x14ac:dyDescent="0.2"/>
    <row r="3298" ht="11.85" customHeight="1" x14ac:dyDescent="0.2"/>
    <row r="3299" ht="11.85" customHeight="1" x14ac:dyDescent="0.2"/>
    <row r="3300" ht="11.85" customHeight="1" x14ac:dyDescent="0.2"/>
    <row r="3301" ht="11.85" customHeight="1" x14ac:dyDescent="0.2"/>
    <row r="3302" ht="11.85" customHeight="1" x14ac:dyDescent="0.2"/>
    <row r="3303" ht="11.85" customHeight="1" x14ac:dyDescent="0.2"/>
    <row r="3304" ht="11.85" customHeight="1" x14ac:dyDescent="0.2"/>
    <row r="3305" ht="11.85" customHeight="1" x14ac:dyDescent="0.2"/>
    <row r="3306" ht="11.85" customHeight="1" x14ac:dyDescent="0.2"/>
    <row r="3307" ht="11.85" customHeight="1" x14ac:dyDescent="0.2"/>
    <row r="3308" ht="11.85" customHeight="1" x14ac:dyDescent="0.2"/>
    <row r="3309" ht="11.85" customHeight="1" x14ac:dyDescent="0.2"/>
    <row r="3310" ht="11.85" customHeight="1" x14ac:dyDescent="0.2"/>
    <row r="3311" ht="11.85" customHeight="1" x14ac:dyDescent="0.2"/>
    <row r="3312" ht="11.85" customHeight="1" x14ac:dyDescent="0.2"/>
    <row r="3313" spans="1:5" ht="11.85" customHeight="1" x14ac:dyDescent="0.2"/>
    <row r="3314" spans="1:5" ht="11.85" customHeight="1" x14ac:dyDescent="0.2"/>
    <row r="3315" spans="1:5" ht="11.85" customHeight="1" x14ac:dyDescent="0.2"/>
    <row r="3316" spans="1:5" ht="11.85" customHeight="1" x14ac:dyDescent="0.2"/>
    <row r="3317" spans="1:5" ht="11.85" customHeight="1" x14ac:dyDescent="0.2"/>
    <row r="3318" spans="1:5" ht="11.85" customHeight="1" x14ac:dyDescent="0.2"/>
    <row r="3319" spans="1:5" ht="11.85" customHeight="1" x14ac:dyDescent="0.2"/>
    <row r="3320" spans="1:5" ht="11.85" customHeight="1" x14ac:dyDescent="0.2"/>
    <row r="3321" spans="1:5" ht="11.85" customHeight="1" x14ac:dyDescent="0.2"/>
    <row r="3322" spans="1:5" ht="11.85" customHeight="1" x14ac:dyDescent="0.2"/>
    <row r="3323" spans="1:5" ht="11.85" customHeight="1" x14ac:dyDescent="0.2"/>
    <row r="3324" spans="1:5" ht="11.85" customHeight="1" x14ac:dyDescent="0.2"/>
    <row r="3325" spans="1:5" ht="11.85" customHeight="1" x14ac:dyDescent="0.2"/>
    <row r="3326" spans="1:5" ht="11.85" customHeight="1" x14ac:dyDescent="0.2"/>
    <row r="3327" spans="1:5" ht="11.85" customHeight="1" x14ac:dyDescent="0.2"/>
    <row r="3328" spans="1:5" ht="11.85" customHeight="1" x14ac:dyDescent="0.2">
      <c r="A3328" s="1"/>
      <c r="B3328" s="1"/>
      <c r="E3328" s="2" t="str">
        <f>$E$1</f>
        <v>CITY OF BRADY</v>
      </c>
    </row>
    <row r="3329" spans="1:20" ht="11.85" customHeight="1" x14ac:dyDescent="0.2">
      <c r="E3329" s="2" t="str">
        <f>$E$2</f>
        <v>BUDGET  REPORT</v>
      </c>
    </row>
    <row r="3330" spans="1:20" ht="11.85" customHeight="1" x14ac:dyDescent="0.2">
      <c r="E3330" s="2" t="str">
        <f>$E$3</f>
        <v>FISCAL YEAR 2025 - 2026</v>
      </c>
    </row>
    <row r="3331" spans="1:20" ht="11.85" customHeight="1" x14ac:dyDescent="0.2">
      <c r="A3331" s="3" t="s">
        <v>1313</v>
      </c>
    </row>
    <row r="3332" spans="1:20" ht="11.85" customHeight="1" x14ac:dyDescent="0.2">
      <c r="A3332" s="3" t="s">
        <v>1420</v>
      </c>
    </row>
    <row r="3333" spans="1:20" ht="11.85" customHeight="1" x14ac:dyDescent="0.2">
      <c r="I3333" s="49" t="str">
        <f>$I$6</f>
        <v>(----- 2024-2025------)</v>
      </c>
      <c r="J3333" s="49"/>
      <c r="K3333" s="49"/>
      <c r="L3333" s="6"/>
      <c r="M3333" s="50" t="str">
        <f>$M$6</f>
        <v>2025-2026</v>
      </c>
      <c r="N3333" s="50"/>
      <c r="O3333" s="50"/>
      <c r="P3333" s="50"/>
      <c r="Q3333" s="50"/>
    </row>
    <row r="3334" spans="1:20" ht="11.85" customHeight="1" x14ac:dyDescent="0.2">
      <c r="C3334" s="5" t="str">
        <f>$C$7</f>
        <v>2021-2022</v>
      </c>
      <c r="D3334" s="5"/>
      <c r="E3334" s="5" t="str">
        <f>$E$7</f>
        <v>2022-2023</v>
      </c>
      <c r="F3334" s="5"/>
      <c r="G3334" s="5" t="str">
        <f>$G$7</f>
        <v>2023-2024</v>
      </c>
      <c r="H3334" s="5"/>
      <c r="I3334" s="5" t="s">
        <v>9</v>
      </c>
      <c r="J3334" s="5"/>
      <c r="K3334" s="5" t="str">
        <f>+$K$7</f>
        <v>PROJECTED</v>
      </c>
      <c r="L3334" s="6"/>
      <c r="M3334" s="5" t="str">
        <f>$M$7</f>
        <v>2025-2026</v>
      </c>
      <c r="N3334" s="6"/>
      <c r="O3334" s="5" t="str">
        <f>$O$7</f>
        <v>2025-2026</v>
      </c>
      <c r="P3334" s="6"/>
      <c r="Q3334" s="5" t="str">
        <f>$Q$7</f>
        <v>APPROVED</v>
      </c>
    </row>
    <row r="3335" spans="1:20" ht="11.85" customHeight="1" x14ac:dyDescent="0.2">
      <c r="A3335" s="7" t="s">
        <v>279</v>
      </c>
      <c r="C3335" s="8" t="s">
        <v>12</v>
      </c>
      <c r="D3335" s="5"/>
      <c r="E3335" s="8" t="s">
        <v>12</v>
      </c>
      <c r="F3335" s="5"/>
      <c r="G3335" s="8" t="s">
        <v>12</v>
      </c>
      <c r="H3335" s="5"/>
      <c r="I3335" s="8" t="s">
        <v>13</v>
      </c>
      <c r="J3335" s="5"/>
      <c r="K3335" s="8" t="s">
        <v>13</v>
      </c>
      <c r="L3335" s="6"/>
      <c r="M3335" s="8" t="str">
        <f>$M$8</f>
        <v>BASE</v>
      </c>
      <c r="N3335" s="6"/>
      <c r="O3335" s="8" t="str">
        <f>$O$8</f>
        <v>SUPPLEMENTAL</v>
      </c>
      <c r="P3335" s="6"/>
      <c r="Q3335" s="8" t="str">
        <f>$Q$8</f>
        <v>BUDGET</v>
      </c>
    </row>
    <row r="3336" spans="1:20" ht="11.85" customHeight="1" x14ac:dyDescent="0.2"/>
    <row r="3337" spans="1:20" ht="11.85" customHeight="1" x14ac:dyDescent="0.2">
      <c r="A3337" s="10" t="s">
        <v>280</v>
      </c>
    </row>
    <row r="3338" spans="1:20" ht="11.85" customHeight="1" x14ac:dyDescent="0.2">
      <c r="A3338" s="3" t="s">
        <v>1421</v>
      </c>
      <c r="C3338" s="2">
        <v>108695.93</v>
      </c>
      <c r="E3338" s="2">
        <v>111883.2</v>
      </c>
      <c r="G3338" s="2">
        <v>115240.32000000001</v>
      </c>
      <c r="I3338" s="2">
        <v>118698</v>
      </c>
      <c r="K3338" s="2">
        <v>118698</v>
      </c>
      <c r="L3338" s="9"/>
      <c r="M3338" s="2">
        <v>122267</v>
      </c>
      <c r="N3338" s="9"/>
      <c r="O3338" s="2">
        <v>0</v>
      </c>
      <c r="P3338" s="9"/>
      <c r="Q3338" s="2">
        <f t="shared" ref="Q3338:Q3346" si="97">M3338+O3338</f>
        <v>122267</v>
      </c>
      <c r="T3338" s="11"/>
    </row>
    <row r="3339" spans="1:20" ht="11.85" customHeight="1" x14ac:dyDescent="0.2">
      <c r="A3339" s="3" t="s">
        <v>1422</v>
      </c>
      <c r="C3339" s="2">
        <v>0</v>
      </c>
      <c r="E3339" s="2">
        <v>0</v>
      </c>
      <c r="G3339" s="2">
        <v>0</v>
      </c>
      <c r="I3339" s="2">
        <v>0</v>
      </c>
      <c r="K3339" s="2">
        <v>0</v>
      </c>
      <c r="L3339" s="9"/>
      <c r="M3339" s="2">
        <v>0</v>
      </c>
      <c r="N3339" s="9"/>
      <c r="O3339" s="2">
        <v>0</v>
      </c>
      <c r="P3339" s="9"/>
      <c r="Q3339" s="2">
        <f t="shared" si="97"/>
        <v>0</v>
      </c>
      <c r="T3339" s="11"/>
    </row>
    <row r="3340" spans="1:20" ht="11.85" customHeight="1" x14ac:dyDescent="0.2">
      <c r="A3340" s="3" t="s">
        <v>1423</v>
      </c>
      <c r="C3340" s="2">
        <v>0</v>
      </c>
      <c r="E3340" s="2">
        <v>0</v>
      </c>
      <c r="G3340" s="2">
        <v>0</v>
      </c>
      <c r="I3340" s="2">
        <v>0</v>
      </c>
      <c r="K3340" s="2">
        <v>0</v>
      </c>
      <c r="L3340" s="9"/>
      <c r="M3340" s="2">
        <v>0</v>
      </c>
      <c r="N3340" s="9"/>
      <c r="O3340" s="2">
        <v>0</v>
      </c>
      <c r="P3340" s="9"/>
      <c r="Q3340" s="2">
        <f t="shared" si="97"/>
        <v>0</v>
      </c>
      <c r="T3340" s="11"/>
    </row>
    <row r="3341" spans="1:20" ht="11.85" customHeight="1" x14ac:dyDescent="0.2">
      <c r="A3341" s="3" t="s">
        <v>1424</v>
      </c>
      <c r="C3341" s="2">
        <v>1750</v>
      </c>
      <c r="E3341" s="2">
        <v>0</v>
      </c>
      <c r="G3341" s="2">
        <v>0</v>
      </c>
      <c r="I3341" s="2">
        <v>0</v>
      </c>
      <c r="K3341" s="2">
        <v>0</v>
      </c>
      <c r="L3341" s="9"/>
      <c r="M3341" s="2">
        <v>0</v>
      </c>
      <c r="N3341" s="9"/>
      <c r="O3341" s="2">
        <v>0</v>
      </c>
      <c r="P3341" s="9"/>
      <c r="Q3341" s="2">
        <f t="shared" si="97"/>
        <v>0</v>
      </c>
      <c r="T3341" s="11"/>
    </row>
    <row r="3342" spans="1:20" ht="11.85" customHeight="1" x14ac:dyDescent="0.2">
      <c r="A3342" s="3" t="s">
        <v>1425</v>
      </c>
      <c r="C3342" s="2">
        <v>10794.48</v>
      </c>
      <c r="E3342" s="2">
        <v>10938.49</v>
      </c>
      <c r="G3342" s="2">
        <v>9291.84</v>
      </c>
      <c r="I3342" s="2">
        <v>10141</v>
      </c>
      <c r="K3342" s="2">
        <v>10141</v>
      </c>
      <c r="L3342" s="9"/>
      <c r="M3342" s="2">
        <v>11040</v>
      </c>
      <c r="N3342" s="9"/>
      <c r="O3342" s="2">
        <v>0</v>
      </c>
      <c r="P3342" s="9"/>
      <c r="Q3342" s="2">
        <f t="shared" si="97"/>
        <v>11040</v>
      </c>
      <c r="T3342" s="11"/>
    </row>
    <row r="3343" spans="1:20" ht="11.85" customHeight="1" x14ac:dyDescent="0.2">
      <c r="A3343" s="3" t="s">
        <v>1426</v>
      </c>
      <c r="C3343" s="2">
        <v>10688.03</v>
      </c>
      <c r="E3343" s="2">
        <v>10950.52</v>
      </c>
      <c r="G3343" s="2">
        <v>11564.25</v>
      </c>
      <c r="I3343" s="2">
        <v>11529</v>
      </c>
      <c r="K3343" s="2">
        <v>11529</v>
      </c>
      <c r="L3343" s="9"/>
      <c r="M3343" s="2">
        <v>11566</v>
      </c>
      <c r="N3343" s="9"/>
      <c r="O3343" s="2">
        <v>0</v>
      </c>
      <c r="P3343" s="9"/>
      <c r="Q3343" s="2">
        <f t="shared" si="97"/>
        <v>11566</v>
      </c>
      <c r="T3343" s="11"/>
    </row>
    <row r="3344" spans="1:20" ht="11.85" customHeight="1" x14ac:dyDescent="0.2">
      <c r="A3344" s="3" t="s">
        <v>1427</v>
      </c>
      <c r="C3344" s="2">
        <v>286.73</v>
      </c>
      <c r="E3344" s="2">
        <v>305.05</v>
      </c>
      <c r="G3344" s="2">
        <v>267.12</v>
      </c>
      <c r="I3344" s="2">
        <v>225</v>
      </c>
      <c r="K3344" s="2">
        <v>225</v>
      </c>
      <c r="L3344" s="9"/>
      <c r="M3344" s="2">
        <v>201</v>
      </c>
      <c r="N3344" s="9"/>
      <c r="O3344" s="2">
        <v>0</v>
      </c>
      <c r="P3344" s="9"/>
      <c r="Q3344" s="2">
        <f t="shared" si="97"/>
        <v>201</v>
      </c>
      <c r="T3344" s="11"/>
    </row>
    <row r="3345" spans="1:21" ht="11.85" customHeight="1" x14ac:dyDescent="0.2">
      <c r="A3345" s="3" t="s">
        <v>1428</v>
      </c>
      <c r="C3345" s="2">
        <v>9</v>
      </c>
      <c r="E3345" s="2">
        <v>9</v>
      </c>
      <c r="G3345" s="2">
        <v>117</v>
      </c>
      <c r="I3345" s="2">
        <v>90</v>
      </c>
      <c r="K3345" s="2">
        <v>90</v>
      </c>
      <c r="L3345" s="9"/>
      <c r="M3345" s="2">
        <v>72</v>
      </c>
      <c r="N3345" s="9"/>
      <c r="O3345" s="2">
        <v>0</v>
      </c>
      <c r="P3345" s="9"/>
      <c r="Q3345" s="2">
        <f t="shared" si="97"/>
        <v>72</v>
      </c>
      <c r="T3345" s="11"/>
    </row>
    <row r="3346" spans="1:21" ht="11.85" customHeight="1" x14ac:dyDescent="0.2">
      <c r="A3346" s="3" t="s">
        <v>1429</v>
      </c>
      <c r="C3346" s="12">
        <v>8812.9599999999991</v>
      </c>
      <c r="E3346" s="12">
        <v>8570.9599999999991</v>
      </c>
      <c r="G3346" s="12">
        <v>8880.02</v>
      </c>
      <c r="I3346" s="12">
        <v>9258</v>
      </c>
      <c r="K3346" s="12">
        <v>9258</v>
      </c>
      <c r="L3346" s="9"/>
      <c r="M3346" s="12">
        <v>9537</v>
      </c>
      <c r="N3346" s="9"/>
      <c r="O3346" s="12">
        <v>0</v>
      </c>
      <c r="P3346" s="9"/>
      <c r="Q3346" s="12">
        <f t="shared" si="97"/>
        <v>9537</v>
      </c>
      <c r="T3346" s="11"/>
    </row>
    <row r="3347" spans="1:21" ht="11.85" customHeight="1" x14ac:dyDescent="0.2">
      <c r="A3347" s="3" t="s">
        <v>291</v>
      </c>
      <c r="C3347" s="2">
        <f>SUM(C3338:C3346)</f>
        <v>141037.13</v>
      </c>
      <c r="E3347" s="2">
        <f>SUM(E3338:E3346)</f>
        <v>142657.21999999997</v>
      </c>
      <c r="G3347" s="2">
        <f>SUM(G3338:G3346)</f>
        <v>145360.54999999999</v>
      </c>
      <c r="I3347" s="2">
        <f>SUM(I3338:I3346)</f>
        <v>149941</v>
      </c>
      <c r="K3347" s="2">
        <f>SUM(K3338:K3346)</f>
        <v>149941</v>
      </c>
      <c r="L3347" s="9"/>
      <c r="M3347" s="2">
        <f>SUM(M3338:M3346)</f>
        <v>154683</v>
      </c>
      <c r="N3347" s="9"/>
      <c r="O3347" s="2">
        <f>SUM(O3338:O3346)</f>
        <v>0</v>
      </c>
      <c r="P3347" s="9"/>
      <c r="Q3347" s="2">
        <f>SUM(Q3338:Q3346)</f>
        <v>154683</v>
      </c>
      <c r="R3347" s="54"/>
      <c r="U3347" s="9"/>
    </row>
    <row r="3348" spans="1:21" ht="11.85" customHeight="1" x14ac:dyDescent="0.2">
      <c r="L3348" s="9"/>
      <c r="N3348" s="9"/>
      <c r="P3348" s="9"/>
    </row>
    <row r="3349" spans="1:21" ht="11.85" customHeight="1" x14ac:dyDescent="0.2">
      <c r="A3349" s="10" t="s">
        <v>292</v>
      </c>
      <c r="L3349" s="9"/>
      <c r="N3349" s="9"/>
      <c r="P3349" s="9"/>
    </row>
    <row r="3350" spans="1:21" ht="11.85" customHeight="1" x14ac:dyDescent="0.2">
      <c r="A3350" s="3" t="s">
        <v>1430</v>
      </c>
      <c r="C3350" s="2">
        <v>234.6</v>
      </c>
      <c r="E3350" s="2">
        <v>428.84</v>
      </c>
      <c r="G3350" s="2">
        <v>234</v>
      </c>
      <c r="I3350" s="2">
        <v>600</v>
      </c>
      <c r="K3350" s="2">
        <v>600</v>
      </c>
      <c r="L3350" s="9"/>
      <c r="M3350" s="2">
        <v>600</v>
      </c>
      <c r="N3350" s="9"/>
      <c r="O3350" s="2">
        <v>0</v>
      </c>
      <c r="P3350" s="9"/>
      <c r="Q3350" s="2">
        <f>M3350+O3350</f>
        <v>600</v>
      </c>
      <c r="T3350" s="11"/>
    </row>
    <row r="3351" spans="1:21" ht="11.85" customHeight="1" x14ac:dyDescent="0.2">
      <c r="A3351" s="3" t="s">
        <v>1431</v>
      </c>
      <c r="C3351" s="12">
        <v>0</v>
      </c>
      <c r="E3351" s="12">
        <v>0</v>
      </c>
      <c r="G3351" s="12">
        <v>2547.3200000000002</v>
      </c>
      <c r="I3351" s="12">
        <v>0</v>
      </c>
      <c r="K3351" s="12">
        <v>0</v>
      </c>
      <c r="L3351" s="9"/>
      <c r="M3351" s="12">
        <v>0</v>
      </c>
      <c r="N3351" s="9"/>
      <c r="O3351" s="12">
        <v>0</v>
      </c>
      <c r="P3351" s="9"/>
      <c r="Q3351" s="12">
        <f>M3351+O3351</f>
        <v>0</v>
      </c>
      <c r="T3351" s="11"/>
    </row>
    <row r="3352" spans="1:21" ht="11.85" customHeight="1" x14ac:dyDescent="0.2">
      <c r="A3352" s="3" t="s">
        <v>310</v>
      </c>
      <c r="C3352" s="2">
        <f>SUM(C3350:C3351)</f>
        <v>234.6</v>
      </c>
      <c r="E3352" s="2">
        <f>SUM(E3350:E3351)</f>
        <v>428.84</v>
      </c>
      <c r="G3352" s="2">
        <f>SUM(G3350:G3351)</f>
        <v>2781.32</v>
      </c>
      <c r="I3352" s="2">
        <f>SUM(I3350:I3351)</f>
        <v>600</v>
      </c>
      <c r="K3352" s="2">
        <f>SUM(K3350:K3351)</f>
        <v>600</v>
      </c>
      <c r="L3352" s="9"/>
      <c r="M3352" s="2">
        <f>SUM(M3350:M3351)</f>
        <v>600</v>
      </c>
      <c r="N3352" s="9"/>
      <c r="O3352" s="2">
        <f>SUM(O3350:O3351)</f>
        <v>0</v>
      </c>
      <c r="P3352" s="9"/>
      <c r="Q3352" s="2">
        <f>SUM(Q3350:Q3351)</f>
        <v>600</v>
      </c>
      <c r="T3352" s="14"/>
    </row>
    <row r="3353" spans="1:21" ht="11.85" customHeight="1" x14ac:dyDescent="0.2">
      <c r="L3353" s="9"/>
      <c r="N3353" s="9"/>
      <c r="P3353" s="9"/>
    </row>
    <row r="3354" spans="1:21" ht="11.85" customHeight="1" x14ac:dyDescent="0.2">
      <c r="A3354" s="10" t="s">
        <v>311</v>
      </c>
      <c r="L3354" s="9"/>
      <c r="N3354" s="9"/>
      <c r="P3354" s="9"/>
    </row>
    <row r="3355" spans="1:21" ht="11.85" customHeight="1" x14ac:dyDescent="0.2">
      <c r="A3355" s="3" t="s">
        <v>1432</v>
      </c>
      <c r="C3355" s="2">
        <v>0</v>
      </c>
      <c r="E3355" s="2">
        <v>243.02</v>
      </c>
      <c r="G3355" s="2">
        <v>432.22</v>
      </c>
      <c r="I3355" s="2">
        <v>300</v>
      </c>
      <c r="K3355" s="2">
        <v>300</v>
      </c>
      <c r="L3355" s="9"/>
      <c r="M3355" s="2">
        <v>300</v>
      </c>
      <c r="N3355" s="9"/>
      <c r="O3355" s="2">
        <v>0</v>
      </c>
      <c r="P3355" s="9"/>
      <c r="Q3355" s="2">
        <f t="shared" ref="Q3355:Q3362" si="98">M3355+O3355</f>
        <v>300</v>
      </c>
      <c r="T3355" s="11"/>
    </row>
    <row r="3356" spans="1:21" ht="11.85" customHeight="1" x14ac:dyDescent="0.2">
      <c r="A3356" s="3" t="s">
        <v>1433</v>
      </c>
      <c r="C3356" s="2">
        <v>1049</v>
      </c>
      <c r="E3356" s="2">
        <v>308</v>
      </c>
      <c r="G3356" s="2">
        <v>700</v>
      </c>
      <c r="I3356" s="2">
        <v>1200</v>
      </c>
      <c r="K3356" s="2">
        <v>1200</v>
      </c>
      <c r="L3356" s="9"/>
      <c r="M3356" s="2">
        <v>1200</v>
      </c>
      <c r="N3356" s="9"/>
      <c r="O3356" s="2">
        <v>0</v>
      </c>
      <c r="P3356" s="9"/>
      <c r="Q3356" s="2">
        <f t="shared" si="98"/>
        <v>1200</v>
      </c>
      <c r="T3356" s="11"/>
    </row>
    <row r="3357" spans="1:21" ht="11.85" customHeight="1" x14ac:dyDescent="0.2">
      <c r="A3357" s="3" t="s">
        <v>1434</v>
      </c>
      <c r="C3357" s="2">
        <v>148</v>
      </c>
      <c r="E3357" s="2">
        <v>17.36</v>
      </c>
      <c r="G3357" s="2">
        <v>58.96</v>
      </c>
      <c r="I3357" s="2">
        <v>300</v>
      </c>
      <c r="K3357" s="2">
        <v>300</v>
      </c>
      <c r="L3357" s="9"/>
      <c r="M3357" s="2">
        <v>300</v>
      </c>
      <c r="N3357" s="9"/>
      <c r="O3357" s="2">
        <v>0</v>
      </c>
      <c r="P3357" s="9"/>
      <c r="Q3357" s="2">
        <f t="shared" si="98"/>
        <v>300</v>
      </c>
      <c r="T3357" s="11"/>
    </row>
    <row r="3358" spans="1:21" ht="11.85" customHeight="1" x14ac:dyDescent="0.2">
      <c r="A3358" s="3" t="s">
        <v>1435</v>
      </c>
      <c r="C3358" s="2">
        <v>0</v>
      </c>
      <c r="E3358" s="2">
        <v>0</v>
      </c>
      <c r="G3358" s="2">
        <v>0</v>
      </c>
      <c r="I3358" s="2">
        <v>0</v>
      </c>
      <c r="K3358" s="2">
        <v>0</v>
      </c>
      <c r="L3358" s="9"/>
      <c r="M3358" s="2">
        <v>0</v>
      </c>
      <c r="N3358" s="9"/>
      <c r="O3358" s="2">
        <v>0</v>
      </c>
      <c r="P3358" s="9"/>
      <c r="Q3358" s="2">
        <f t="shared" si="98"/>
        <v>0</v>
      </c>
      <c r="T3358" s="11"/>
    </row>
    <row r="3359" spans="1:21" ht="11.85" customHeight="1" x14ac:dyDescent="0.2">
      <c r="A3359" s="3" t="s">
        <v>1436</v>
      </c>
      <c r="C3359" s="2">
        <v>0</v>
      </c>
      <c r="E3359" s="2">
        <v>20</v>
      </c>
      <c r="G3359" s="2">
        <v>0</v>
      </c>
      <c r="I3359" s="2">
        <v>0</v>
      </c>
      <c r="K3359" s="2">
        <v>0</v>
      </c>
      <c r="L3359" s="9"/>
      <c r="M3359" s="2">
        <v>0</v>
      </c>
      <c r="N3359" s="9"/>
      <c r="O3359" s="2">
        <v>0</v>
      </c>
      <c r="P3359" s="9"/>
      <c r="Q3359" s="2">
        <f t="shared" si="98"/>
        <v>0</v>
      </c>
      <c r="T3359" s="11"/>
    </row>
    <row r="3360" spans="1:21" ht="11.85" customHeight="1" x14ac:dyDescent="0.2">
      <c r="A3360" s="3" t="s">
        <v>1437</v>
      </c>
      <c r="C3360" s="2">
        <v>164.47</v>
      </c>
      <c r="E3360" s="2">
        <v>145.97999999999999</v>
      </c>
      <c r="G3360" s="2">
        <v>0</v>
      </c>
      <c r="I3360" s="2">
        <v>300</v>
      </c>
      <c r="K3360" s="2">
        <v>300</v>
      </c>
      <c r="L3360" s="9"/>
      <c r="M3360" s="2">
        <v>300</v>
      </c>
      <c r="N3360" s="9"/>
      <c r="O3360" s="2">
        <v>0</v>
      </c>
      <c r="P3360" s="9"/>
      <c r="Q3360" s="2">
        <f t="shared" si="98"/>
        <v>300</v>
      </c>
      <c r="T3360" s="11"/>
    </row>
    <row r="3361" spans="1:20" ht="11.85" customHeight="1" x14ac:dyDescent="0.2">
      <c r="A3361" s="3" t="s">
        <v>1438</v>
      </c>
      <c r="C3361" s="2">
        <v>1031.5</v>
      </c>
      <c r="E3361" s="2">
        <v>908</v>
      </c>
      <c r="G3361" s="2">
        <v>840</v>
      </c>
      <c r="I3361" s="2">
        <v>900</v>
      </c>
      <c r="K3361" s="2">
        <v>900</v>
      </c>
      <c r="L3361" s="9"/>
      <c r="M3361" s="2">
        <v>900</v>
      </c>
      <c r="N3361" s="9"/>
      <c r="O3361" s="2">
        <v>0</v>
      </c>
      <c r="P3361" s="9"/>
      <c r="Q3361" s="2">
        <f t="shared" si="98"/>
        <v>900</v>
      </c>
      <c r="T3361" s="11"/>
    </row>
    <row r="3362" spans="1:20" ht="11.85" customHeight="1" x14ac:dyDescent="0.2">
      <c r="A3362" s="3" t="s">
        <v>1439</v>
      </c>
      <c r="C3362" s="12">
        <v>0</v>
      </c>
      <c r="E3362" s="12">
        <v>0</v>
      </c>
      <c r="G3362" s="12">
        <v>0</v>
      </c>
      <c r="I3362" s="12">
        <v>110</v>
      </c>
      <c r="K3362" s="12">
        <v>110</v>
      </c>
      <c r="L3362" s="9"/>
      <c r="M3362" s="12">
        <v>110</v>
      </c>
      <c r="N3362" s="9"/>
      <c r="O3362" s="12">
        <v>0</v>
      </c>
      <c r="P3362" s="9"/>
      <c r="Q3362" s="12">
        <f t="shared" si="98"/>
        <v>110</v>
      </c>
      <c r="T3362" s="11"/>
    </row>
    <row r="3363" spans="1:20" ht="11.85" customHeight="1" x14ac:dyDescent="0.2">
      <c r="A3363" s="3" t="s">
        <v>334</v>
      </c>
      <c r="C3363" s="2">
        <f>SUM(C3355:C3362)</f>
        <v>2392.9700000000003</v>
      </c>
      <c r="E3363" s="2">
        <f>SUM(E3355:E3362)</f>
        <v>1642.3600000000001</v>
      </c>
      <c r="G3363" s="2">
        <f>SUM(G3355:G3362)</f>
        <v>2031.18</v>
      </c>
      <c r="I3363" s="2">
        <f>SUM(I3355:I3362)</f>
        <v>3110</v>
      </c>
      <c r="K3363" s="2">
        <f>SUM(K3355:K3362)</f>
        <v>3110</v>
      </c>
      <c r="L3363" s="9"/>
      <c r="M3363" s="2">
        <f>SUM(M3355:M3362)</f>
        <v>3110</v>
      </c>
      <c r="N3363" s="9"/>
      <c r="O3363" s="2">
        <f>SUM(O3355:O3362)</f>
        <v>0</v>
      </c>
      <c r="P3363" s="9"/>
      <c r="Q3363" s="2">
        <f>SUM(Q3355:Q3362)</f>
        <v>3110</v>
      </c>
      <c r="T3363" s="14"/>
    </row>
    <row r="3364" spans="1:20" ht="11.85" customHeight="1" x14ac:dyDescent="0.2">
      <c r="L3364" s="9"/>
      <c r="N3364" s="9"/>
      <c r="P3364" s="9"/>
    </row>
    <row r="3365" spans="1:20" ht="11.85" customHeight="1" x14ac:dyDescent="0.2">
      <c r="A3365" s="3" t="s">
        <v>1440</v>
      </c>
      <c r="C3365" s="2">
        <f>C3347+C3352+C3363</f>
        <v>143664.70000000001</v>
      </c>
      <c r="E3365" s="2">
        <f>E3347+E3352+E3363</f>
        <v>144728.41999999995</v>
      </c>
      <c r="G3365" s="2">
        <f>G3347+G3352+G3363</f>
        <v>150173.04999999999</v>
      </c>
      <c r="I3365" s="2">
        <f>I3347+I3352+I3363</f>
        <v>153651</v>
      </c>
      <c r="K3365" s="2">
        <f>K3347+K3352+K3363</f>
        <v>153651</v>
      </c>
      <c r="L3365" s="9"/>
      <c r="M3365" s="2">
        <f>M3347+M3352+M3363</f>
        <v>158393</v>
      </c>
      <c r="N3365" s="9"/>
      <c r="O3365" s="2">
        <f>O3347+O3352+O3363</f>
        <v>0</v>
      </c>
      <c r="P3365" s="9"/>
      <c r="Q3365" s="2">
        <f>Q3347+Q3352+Q3363</f>
        <v>158393</v>
      </c>
      <c r="R3365" s="54"/>
      <c r="T3365" s="11"/>
    </row>
    <row r="3366" spans="1:20" ht="11.85" customHeight="1" x14ac:dyDescent="0.2"/>
    <row r="3367" spans="1:20" ht="11.85" customHeight="1" x14ac:dyDescent="0.2"/>
    <row r="3368" spans="1:20" ht="11.85" customHeight="1" x14ac:dyDescent="0.2"/>
    <row r="3369" spans="1:20" ht="11.85" customHeight="1" x14ac:dyDescent="0.2"/>
    <row r="3370" spans="1:20" ht="11.85" customHeight="1" x14ac:dyDescent="0.2"/>
    <row r="3371" spans="1:20" ht="11.85" customHeight="1" x14ac:dyDescent="0.2"/>
    <row r="3372" spans="1:20" ht="11.85" customHeight="1" x14ac:dyDescent="0.2"/>
    <row r="3373" spans="1:20" ht="11.85" customHeight="1" x14ac:dyDescent="0.2"/>
    <row r="3374" spans="1:20" ht="11.85" customHeight="1" x14ac:dyDescent="0.2"/>
    <row r="3375" spans="1:20" ht="11.85" customHeight="1" x14ac:dyDescent="0.2"/>
    <row r="3376" spans="1:20" ht="11.85" customHeight="1" x14ac:dyDescent="0.2"/>
    <row r="3377" ht="11.85" customHeight="1" x14ac:dyDescent="0.2"/>
    <row r="3378" ht="11.85" customHeight="1" x14ac:dyDescent="0.2"/>
    <row r="3379" ht="11.85" customHeight="1" x14ac:dyDescent="0.2"/>
    <row r="3380" ht="11.85" customHeight="1" x14ac:dyDescent="0.2"/>
    <row r="3381" ht="11.85" customHeight="1" x14ac:dyDescent="0.2"/>
    <row r="3382" ht="11.85" customHeight="1" x14ac:dyDescent="0.2"/>
    <row r="3383" ht="11.85" customHeight="1" x14ac:dyDescent="0.2"/>
    <row r="3384" ht="11.85" customHeight="1" x14ac:dyDescent="0.2"/>
    <row r="3385" ht="11.85" customHeight="1" x14ac:dyDescent="0.2"/>
    <row r="3386" ht="11.85" customHeight="1" x14ac:dyDescent="0.2"/>
    <row r="3387" ht="11.85" customHeight="1" x14ac:dyDescent="0.2"/>
    <row r="3388" ht="11.85" customHeight="1" x14ac:dyDescent="0.2"/>
    <row r="3389" ht="11.85" customHeight="1" x14ac:dyDescent="0.2"/>
    <row r="3390" ht="11.85" customHeight="1" x14ac:dyDescent="0.2"/>
    <row r="3391" ht="11.85" customHeight="1" x14ac:dyDescent="0.2"/>
    <row r="3392" ht="11.85" customHeight="1" x14ac:dyDescent="0.2"/>
    <row r="3393" spans="1:20" ht="11.85" customHeight="1" x14ac:dyDescent="0.2">
      <c r="A3393" s="1"/>
      <c r="B3393" s="1"/>
      <c r="E3393" s="2" t="str">
        <f>$E$1</f>
        <v>CITY OF BRADY</v>
      </c>
    </row>
    <row r="3394" spans="1:20" ht="11.85" customHeight="1" x14ac:dyDescent="0.2">
      <c r="E3394" s="2" t="str">
        <f>$E$2</f>
        <v>BUDGET  REPORT</v>
      </c>
    </row>
    <row r="3395" spans="1:20" ht="11.85" customHeight="1" x14ac:dyDescent="0.2">
      <c r="E3395" s="2" t="str">
        <f>$E$3</f>
        <v>FISCAL YEAR 2025 - 2026</v>
      </c>
    </row>
    <row r="3396" spans="1:20" ht="11.85" customHeight="1" x14ac:dyDescent="0.2">
      <c r="A3396" s="3" t="s">
        <v>1313</v>
      </c>
      <c r="S3396" s="18"/>
    </row>
    <row r="3397" spans="1:20" ht="11.85" customHeight="1" x14ac:dyDescent="0.2">
      <c r="A3397" s="3" t="s">
        <v>1441</v>
      </c>
    </row>
    <row r="3398" spans="1:20" ht="11.85" customHeight="1" x14ac:dyDescent="0.2">
      <c r="I3398" s="49" t="str">
        <f>$I$6</f>
        <v>(----- 2024-2025------)</v>
      </c>
      <c r="J3398" s="49"/>
      <c r="K3398" s="49"/>
      <c r="L3398" s="6"/>
      <c r="M3398" s="50" t="str">
        <f>$M$6</f>
        <v>2025-2026</v>
      </c>
      <c r="N3398" s="50"/>
      <c r="O3398" s="50"/>
      <c r="P3398" s="50"/>
      <c r="Q3398" s="50"/>
    </row>
    <row r="3399" spans="1:20" ht="11.85" customHeight="1" x14ac:dyDescent="0.2">
      <c r="C3399" s="5" t="str">
        <f>$C$7</f>
        <v>2021-2022</v>
      </c>
      <c r="D3399" s="5"/>
      <c r="E3399" s="5" t="str">
        <f>$E$7</f>
        <v>2022-2023</v>
      </c>
      <c r="F3399" s="5"/>
      <c r="G3399" s="5" t="str">
        <f>$G$7</f>
        <v>2023-2024</v>
      </c>
      <c r="H3399" s="5"/>
      <c r="I3399" s="5" t="s">
        <v>9</v>
      </c>
      <c r="J3399" s="5"/>
      <c r="K3399" s="5" t="str">
        <f>+$K$7</f>
        <v>PROJECTED</v>
      </c>
      <c r="L3399" s="6"/>
      <c r="M3399" s="5" t="str">
        <f>$M$7</f>
        <v>2025-2026</v>
      </c>
      <c r="N3399" s="6"/>
      <c r="O3399" s="5" t="str">
        <f>$O$7</f>
        <v>2025-2026</v>
      </c>
      <c r="P3399" s="6"/>
      <c r="Q3399" s="5" t="str">
        <f>$Q$7</f>
        <v>APPROVED</v>
      </c>
    </row>
    <row r="3400" spans="1:20" ht="11.85" customHeight="1" x14ac:dyDescent="0.2">
      <c r="A3400" s="7" t="s">
        <v>279</v>
      </c>
      <c r="C3400" s="8" t="s">
        <v>12</v>
      </c>
      <c r="D3400" s="5"/>
      <c r="E3400" s="8" t="s">
        <v>12</v>
      </c>
      <c r="F3400" s="5"/>
      <c r="G3400" s="8" t="s">
        <v>12</v>
      </c>
      <c r="H3400" s="5"/>
      <c r="I3400" s="8" t="s">
        <v>13</v>
      </c>
      <c r="J3400" s="5"/>
      <c r="K3400" s="8" t="s">
        <v>13</v>
      </c>
      <c r="L3400" s="6"/>
      <c r="M3400" s="8" t="str">
        <f>$M$8</f>
        <v>BASE</v>
      </c>
      <c r="N3400" s="6"/>
      <c r="O3400" s="8" t="str">
        <f>$O$8</f>
        <v>SUPPLEMENTAL</v>
      </c>
      <c r="P3400" s="6"/>
      <c r="Q3400" s="8" t="str">
        <f>$Q$8</f>
        <v>BUDGET</v>
      </c>
    </row>
    <row r="3401" spans="1:20" ht="11.85" customHeight="1" x14ac:dyDescent="0.2"/>
    <row r="3402" spans="1:20" ht="11.85" customHeight="1" x14ac:dyDescent="0.2">
      <c r="A3402" s="10" t="s">
        <v>280</v>
      </c>
    </row>
    <row r="3403" spans="1:20" ht="11.85" customHeight="1" x14ac:dyDescent="0.2">
      <c r="A3403" s="3" t="s">
        <v>1442</v>
      </c>
      <c r="C3403" s="2">
        <v>239619.96</v>
      </c>
      <c r="E3403" s="2">
        <v>174868.17</v>
      </c>
      <c r="G3403" s="2">
        <v>180129.8</v>
      </c>
      <c r="I3403" s="2">
        <v>219989</v>
      </c>
      <c r="K3403" s="2">
        <v>219989</v>
      </c>
      <c r="L3403" s="9"/>
      <c r="M3403" s="2">
        <v>223866</v>
      </c>
      <c r="N3403" s="9"/>
      <c r="O3403" s="2">
        <v>0</v>
      </c>
      <c r="P3403" s="9"/>
      <c r="Q3403" s="2">
        <f t="shared" ref="Q3403:Q3412" si="99">M3403+O3403</f>
        <v>223866</v>
      </c>
      <c r="T3403" s="11"/>
    </row>
    <row r="3404" spans="1:20" ht="11.85" customHeight="1" x14ac:dyDescent="0.2">
      <c r="A3404" s="3" t="s">
        <v>1443</v>
      </c>
      <c r="C3404" s="2">
        <v>6754.98</v>
      </c>
      <c r="E3404" s="2">
        <v>8412.8799999999992</v>
      </c>
      <c r="G3404" s="2">
        <v>8699.86</v>
      </c>
      <c r="I3404" s="2">
        <v>8500</v>
      </c>
      <c r="K3404" s="2">
        <v>8500</v>
      </c>
      <c r="L3404" s="9"/>
      <c r="M3404" s="2">
        <v>8500</v>
      </c>
      <c r="N3404" s="9"/>
      <c r="O3404" s="2">
        <v>0</v>
      </c>
      <c r="P3404" s="9"/>
      <c r="Q3404" s="2">
        <f t="shared" si="99"/>
        <v>8500</v>
      </c>
      <c r="T3404" s="11"/>
    </row>
    <row r="3405" spans="1:20" ht="11.85" customHeight="1" x14ac:dyDescent="0.2">
      <c r="A3405" s="3" t="s">
        <v>1444</v>
      </c>
      <c r="C3405" s="2">
        <v>3925</v>
      </c>
      <c r="E3405" s="2">
        <v>1662.5</v>
      </c>
      <c r="G3405" s="2">
        <v>1800</v>
      </c>
      <c r="I3405" s="2">
        <v>1800</v>
      </c>
      <c r="K3405" s="2">
        <v>1800</v>
      </c>
      <c r="L3405" s="9"/>
      <c r="M3405" s="2">
        <v>3000</v>
      </c>
      <c r="N3405" s="9"/>
      <c r="O3405" s="2">
        <v>0</v>
      </c>
      <c r="P3405" s="9"/>
      <c r="Q3405" s="2">
        <f t="shared" si="99"/>
        <v>3000</v>
      </c>
      <c r="T3405" s="11"/>
    </row>
    <row r="3406" spans="1:20" ht="11.85" customHeight="1" x14ac:dyDescent="0.2">
      <c r="A3406" s="3" t="s">
        <v>1445</v>
      </c>
      <c r="C3406" s="2">
        <v>3640</v>
      </c>
      <c r="E3406" s="2">
        <v>10810</v>
      </c>
      <c r="G3406" s="2">
        <v>10920</v>
      </c>
      <c r="I3406" s="2">
        <v>10950</v>
      </c>
      <c r="K3406" s="2">
        <v>10950</v>
      </c>
      <c r="L3406" s="9"/>
      <c r="M3406" s="2">
        <v>10950</v>
      </c>
      <c r="N3406" s="9"/>
      <c r="O3406" s="2">
        <v>0</v>
      </c>
      <c r="P3406" s="9"/>
      <c r="Q3406" s="2">
        <f t="shared" si="99"/>
        <v>10950</v>
      </c>
      <c r="T3406" s="11"/>
    </row>
    <row r="3407" spans="1:20" ht="11.85" customHeight="1" x14ac:dyDescent="0.2">
      <c r="A3407" s="3" t="s">
        <v>1446</v>
      </c>
      <c r="C3407" s="2">
        <v>300</v>
      </c>
      <c r="E3407" s="2">
        <v>300</v>
      </c>
      <c r="G3407" s="2">
        <v>300</v>
      </c>
      <c r="I3407" s="2">
        <v>300</v>
      </c>
      <c r="K3407" s="2">
        <v>300</v>
      </c>
      <c r="L3407" s="9"/>
      <c r="M3407" s="2">
        <v>300</v>
      </c>
      <c r="N3407" s="9"/>
      <c r="O3407" s="2">
        <v>0</v>
      </c>
      <c r="P3407" s="9"/>
      <c r="Q3407" s="2">
        <f t="shared" si="99"/>
        <v>300</v>
      </c>
      <c r="T3407" s="11"/>
    </row>
    <row r="3408" spans="1:20" ht="11.85" customHeight="1" x14ac:dyDescent="0.2">
      <c r="A3408" s="3" t="s">
        <v>1447</v>
      </c>
      <c r="C3408" s="2">
        <v>48575.16</v>
      </c>
      <c r="E3408" s="2">
        <v>38282.480000000003</v>
      </c>
      <c r="G3408" s="2">
        <v>35649.550000000003</v>
      </c>
      <c r="I3408" s="2">
        <v>50707</v>
      </c>
      <c r="K3408" s="2">
        <v>50707</v>
      </c>
      <c r="L3408" s="9"/>
      <c r="M3408" s="2">
        <v>55200</v>
      </c>
      <c r="N3408" s="9"/>
      <c r="O3408" s="2">
        <v>0</v>
      </c>
      <c r="P3408" s="9"/>
      <c r="Q3408" s="2">
        <f t="shared" si="99"/>
        <v>55200</v>
      </c>
      <c r="T3408" s="11"/>
    </row>
    <row r="3409" spans="1:21" ht="11.85" customHeight="1" x14ac:dyDescent="0.2">
      <c r="A3409" s="3" t="s">
        <v>1448</v>
      </c>
      <c r="C3409" s="2">
        <v>22942.62</v>
      </c>
      <c r="E3409" s="2">
        <v>17433.259999999998</v>
      </c>
      <c r="G3409" s="2">
        <v>19071.990000000002</v>
      </c>
      <c r="I3409" s="2">
        <v>19955</v>
      </c>
      <c r="K3409" s="2">
        <v>19955</v>
      </c>
      <c r="L3409" s="9"/>
      <c r="M3409" s="2">
        <v>19803</v>
      </c>
      <c r="N3409" s="9"/>
      <c r="O3409" s="2">
        <v>0</v>
      </c>
      <c r="P3409" s="9"/>
      <c r="Q3409" s="2">
        <f t="shared" si="99"/>
        <v>19803</v>
      </c>
      <c r="T3409" s="11"/>
    </row>
    <row r="3410" spans="1:21" ht="11.85" customHeight="1" x14ac:dyDescent="0.2">
      <c r="A3410" s="3" t="s">
        <v>1449</v>
      </c>
      <c r="C3410" s="2">
        <v>8174.52</v>
      </c>
      <c r="E3410" s="2">
        <v>6941.14</v>
      </c>
      <c r="G3410" s="2">
        <v>5058.17</v>
      </c>
      <c r="I3410" s="2">
        <v>4151</v>
      </c>
      <c r="K3410" s="2">
        <v>4151</v>
      </c>
      <c r="L3410" s="9"/>
      <c r="M3410" s="2">
        <v>4237</v>
      </c>
      <c r="N3410" s="9"/>
      <c r="O3410" s="2">
        <v>0</v>
      </c>
      <c r="P3410" s="9"/>
      <c r="Q3410" s="2">
        <f t="shared" si="99"/>
        <v>4237</v>
      </c>
      <c r="T3410" s="11"/>
    </row>
    <row r="3411" spans="1:21" ht="11.85" customHeight="1" x14ac:dyDescent="0.2">
      <c r="A3411" s="3" t="s">
        <v>1450</v>
      </c>
      <c r="C3411" s="2">
        <v>128.43</v>
      </c>
      <c r="E3411" s="2">
        <v>63.05</v>
      </c>
      <c r="G3411" s="2">
        <v>847.99</v>
      </c>
      <c r="I3411" s="2">
        <v>630</v>
      </c>
      <c r="K3411" s="2">
        <v>630</v>
      </c>
      <c r="L3411" s="9"/>
      <c r="M3411" s="2">
        <v>504</v>
      </c>
      <c r="N3411" s="9"/>
      <c r="O3411" s="2">
        <v>0</v>
      </c>
      <c r="P3411" s="9"/>
      <c r="Q3411" s="2">
        <f t="shared" si="99"/>
        <v>504</v>
      </c>
      <c r="T3411" s="11"/>
    </row>
    <row r="3412" spans="1:21" ht="11.85" customHeight="1" x14ac:dyDescent="0.2">
      <c r="A3412" s="3" t="s">
        <v>1451</v>
      </c>
      <c r="C3412" s="12">
        <v>20027.03</v>
      </c>
      <c r="E3412" s="12">
        <v>15058.34</v>
      </c>
      <c r="G3412" s="12">
        <v>15510.24</v>
      </c>
      <c r="I3412" s="12">
        <v>17822</v>
      </c>
      <c r="K3412" s="12">
        <v>17822</v>
      </c>
      <c r="L3412" s="9"/>
      <c r="M3412" s="12">
        <v>18125</v>
      </c>
      <c r="N3412" s="9"/>
      <c r="O3412" s="12">
        <v>0</v>
      </c>
      <c r="P3412" s="9"/>
      <c r="Q3412" s="12">
        <f t="shared" si="99"/>
        <v>18125</v>
      </c>
      <c r="T3412" s="11"/>
    </row>
    <row r="3413" spans="1:21" ht="11.85" customHeight="1" x14ac:dyDescent="0.2">
      <c r="A3413" s="3" t="s">
        <v>291</v>
      </c>
      <c r="C3413" s="2">
        <f>SUM(C3403:C3412)</f>
        <v>354087.69999999995</v>
      </c>
      <c r="E3413" s="2">
        <f>SUM(E3403:E3412)</f>
        <v>273831.82000000007</v>
      </c>
      <c r="G3413" s="2">
        <f>SUM(G3403:G3412)</f>
        <v>277987.59999999998</v>
      </c>
      <c r="I3413" s="2">
        <f>SUM(I3403:I3412)</f>
        <v>334804</v>
      </c>
      <c r="K3413" s="2">
        <f>SUM(K3403:K3412)</f>
        <v>334804</v>
      </c>
      <c r="L3413" s="9"/>
      <c r="M3413" s="2">
        <f>SUM(M3403:M3412)</f>
        <v>344485</v>
      </c>
      <c r="N3413" s="9"/>
      <c r="O3413" s="2">
        <f>SUM(O3403:O3412)</f>
        <v>0</v>
      </c>
      <c r="P3413" s="9"/>
      <c r="Q3413" s="2">
        <f>SUM(Q3403:Q3412)</f>
        <v>344485</v>
      </c>
      <c r="R3413" s="54"/>
      <c r="U3413" s="9"/>
    </row>
    <row r="3414" spans="1:21" ht="11.85" customHeight="1" x14ac:dyDescent="0.2">
      <c r="L3414" s="9"/>
      <c r="N3414" s="9"/>
      <c r="P3414" s="9"/>
    </row>
    <row r="3415" spans="1:21" ht="11.85" customHeight="1" x14ac:dyDescent="0.2">
      <c r="A3415" s="10" t="s">
        <v>292</v>
      </c>
      <c r="L3415" s="9"/>
      <c r="N3415" s="9"/>
      <c r="P3415" s="9"/>
    </row>
    <row r="3416" spans="1:21" ht="11.85" customHeight="1" x14ac:dyDescent="0.2">
      <c r="A3416" s="3" t="s">
        <v>1452</v>
      </c>
      <c r="C3416" s="2">
        <v>0</v>
      </c>
      <c r="E3416" s="2">
        <v>0</v>
      </c>
      <c r="G3416" s="2">
        <v>300</v>
      </c>
      <c r="I3416" s="2">
        <v>0</v>
      </c>
      <c r="K3416" s="2">
        <v>0</v>
      </c>
      <c r="L3416" s="9"/>
      <c r="M3416" s="2">
        <v>0</v>
      </c>
      <c r="N3416" s="9"/>
      <c r="O3416" s="2">
        <v>0</v>
      </c>
      <c r="P3416" s="9"/>
      <c r="Q3416" s="2">
        <f t="shared" ref="Q3416:Q3433" si="100">M3416+O3416</f>
        <v>0</v>
      </c>
      <c r="T3416" s="11"/>
    </row>
    <row r="3417" spans="1:21" ht="11.85" customHeight="1" x14ac:dyDescent="0.2">
      <c r="A3417" s="3" t="s">
        <v>1453</v>
      </c>
      <c r="C3417" s="2">
        <v>239140.28</v>
      </c>
      <c r="E3417" s="2">
        <v>190398.21</v>
      </c>
      <c r="G3417" s="2">
        <v>181121.94</v>
      </c>
      <c r="I3417" s="2">
        <v>220000</v>
      </c>
      <c r="K3417" s="2">
        <v>150000</v>
      </c>
      <c r="L3417" s="9"/>
      <c r="M3417" s="2">
        <v>160000</v>
      </c>
      <c r="N3417" s="9"/>
      <c r="O3417" s="2">
        <v>0</v>
      </c>
      <c r="P3417" s="9"/>
      <c r="Q3417" s="2">
        <f t="shared" si="100"/>
        <v>160000</v>
      </c>
      <c r="T3417" s="11"/>
    </row>
    <row r="3418" spans="1:21" ht="11.85" customHeight="1" x14ac:dyDescent="0.2">
      <c r="A3418" s="3" t="s">
        <v>1454</v>
      </c>
      <c r="C3418" s="2">
        <v>15922.66</v>
      </c>
      <c r="E3418" s="2">
        <v>6754</v>
      </c>
      <c r="G3418" s="2">
        <v>11205</v>
      </c>
      <c r="I3418" s="2">
        <v>8500</v>
      </c>
      <c r="K3418" s="2">
        <v>8500</v>
      </c>
      <c r="L3418" s="9"/>
      <c r="M3418" s="2">
        <v>8500</v>
      </c>
      <c r="N3418" s="9"/>
      <c r="O3418" s="2">
        <v>0</v>
      </c>
      <c r="P3418" s="9"/>
      <c r="Q3418" s="2">
        <f t="shared" si="100"/>
        <v>8500</v>
      </c>
      <c r="T3418" s="11"/>
    </row>
    <row r="3419" spans="1:21" ht="11.85" customHeight="1" x14ac:dyDescent="0.2">
      <c r="A3419" s="3" t="s">
        <v>1455</v>
      </c>
      <c r="C3419" s="2">
        <v>8213.41</v>
      </c>
      <c r="E3419" s="2">
        <v>7991.9</v>
      </c>
      <c r="G3419" s="2">
        <v>9929.2199999999993</v>
      </c>
      <c r="I3419" s="2">
        <v>10000</v>
      </c>
      <c r="K3419" s="2">
        <v>10000</v>
      </c>
      <c r="L3419" s="9"/>
      <c r="M3419" s="2">
        <v>10000</v>
      </c>
      <c r="N3419" s="9"/>
      <c r="O3419" s="2">
        <v>0</v>
      </c>
      <c r="P3419" s="9"/>
      <c r="Q3419" s="2">
        <f t="shared" si="100"/>
        <v>10000</v>
      </c>
      <c r="T3419" s="11"/>
    </row>
    <row r="3420" spans="1:21" ht="11.85" customHeight="1" x14ac:dyDescent="0.2">
      <c r="A3420" s="3" t="s">
        <v>1456</v>
      </c>
      <c r="C3420" s="2">
        <v>21191.49</v>
      </c>
      <c r="E3420" s="2">
        <v>12103.36</v>
      </c>
      <c r="G3420" s="2">
        <v>13362.56</v>
      </c>
      <c r="I3420" s="2">
        <v>14350</v>
      </c>
      <c r="K3420" s="2">
        <v>14350</v>
      </c>
      <c r="L3420" s="9"/>
      <c r="M3420" s="2">
        <v>17900</v>
      </c>
      <c r="N3420" s="9"/>
      <c r="O3420" s="2">
        <v>0</v>
      </c>
      <c r="P3420" s="9"/>
      <c r="Q3420" s="2">
        <f t="shared" si="100"/>
        <v>17900</v>
      </c>
      <c r="T3420" s="11"/>
    </row>
    <row r="3421" spans="1:21" ht="11.85" customHeight="1" x14ac:dyDescent="0.2">
      <c r="A3421" s="3" t="s">
        <v>1457</v>
      </c>
      <c r="C3421" s="2">
        <v>1068</v>
      </c>
      <c r="E3421" s="2">
        <v>0</v>
      </c>
      <c r="G3421" s="2">
        <v>0</v>
      </c>
      <c r="I3421" s="2">
        <v>0</v>
      </c>
      <c r="K3421" s="2">
        <v>0</v>
      </c>
      <c r="L3421" s="9"/>
      <c r="M3421" s="2">
        <v>0</v>
      </c>
      <c r="N3421" s="9"/>
      <c r="O3421" s="2">
        <v>0</v>
      </c>
      <c r="P3421" s="9"/>
      <c r="Q3421" s="2">
        <f t="shared" si="100"/>
        <v>0</v>
      </c>
      <c r="T3421" s="11"/>
    </row>
    <row r="3422" spans="1:21" ht="11.85" hidden="1" customHeight="1" x14ac:dyDescent="0.2">
      <c r="A3422" s="3" t="s">
        <v>1458</v>
      </c>
      <c r="C3422" s="2">
        <v>0</v>
      </c>
      <c r="E3422" s="2">
        <v>0</v>
      </c>
      <c r="G3422" s="2">
        <v>0</v>
      </c>
      <c r="I3422" s="2">
        <v>0</v>
      </c>
      <c r="K3422" s="2">
        <v>0</v>
      </c>
      <c r="L3422" s="9"/>
      <c r="M3422" s="2">
        <v>0</v>
      </c>
      <c r="N3422" s="9"/>
      <c r="O3422" s="2">
        <v>0</v>
      </c>
      <c r="P3422" s="9"/>
      <c r="Q3422" s="2">
        <f t="shared" si="100"/>
        <v>0</v>
      </c>
      <c r="T3422" s="11"/>
    </row>
    <row r="3423" spans="1:21" ht="11.85" hidden="1" customHeight="1" x14ac:dyDescent="0.2">
      <c r="A3423" s="3" t="s">
        <v>1459</v>
      </c>
      <c r="C3423" s="2">
        <v>0</v>
      </c>
      <c r="E3423" s="2">
        <v>0</v>
      </c>
      <c r="G3423" s="2">
        <v>0</v>
      </c>
      <c r="I3423" s="2">
        <v>0</v>
      </c>
      <c r="K3423" s="2">
        <v>0</v>
      </c>
      <c r="L3423" s="9"/>
      <c r="M3423" s="2">
        <v>0</v>
      </c>
      <c r="N3423" s="9"/>
      <c r="O3423" s="2">
        <v>0</v>
      </c>
      <c r="P3423" s="9"/>
      <c r="Q3423" s="2">
        <f t="shared" si="100"/>
        <v>0</v>
      </c>
      <c r="T3423" s="11"/>
    </row>
    <row r="3424" spans="1:21" ht="11.85" customHeight="1" x14ac:dyDescent="0.2">
      <c r="A3424" s="3" t="s">
        <v>1460</v>
      </c>
      <c r="C3424" s="2">
        <v>0</v>
      </c>
      <c r="E3424" s="2">
        <v>0</v>
      </c>
      <c r="G3424" s="2">
        <v>0</v>
      </c>
      <c r="I3424" s="2">
        <v>0</v>
      </c>
      <c r="K3424" s="2">
        <v>0</v>
      </c>
      <c r="L3424" s="9"/>
      <c r="M3424" s="2">
        <v>0</v>
      </c>
      <c r="N3424" s="9"/>
      <c r="O3424" s="2">
        <v>0</v>
      </c>
      <c r="P3424" s="9"/>
      <c r="Q3424" s="2">
        <f t="shared" si="100"/>
        <v>0</v>
      </c>
      <c r="T3424" s="11"/>
    </row>
    <row r="3425" spans="1:32" ht="11.85" customHeight="1" x14ac:dyDescent="0.2">
      <c r="A3425" s="3" t="s">
        <v>1461</v>
      </c>
      <c r="C3425" s="2">
        <v>0</v>
      </c>
      <c r="E3425" s="2">
        <v>0</v>
      </c>
      <c r="G3425" s="2">
        <v>0</v>
      </c>
      <c r="I3425" s="2">
        <v>0</v>
      </c>
      <c r="K3425" s="2">
        <v>0</v>
      </c>
      <c r="L3425" s="9"/>
      <c r="M3425" s="2">
        <v>0</v>
      </c>
      <c r="N3425" s="9"/>
      <c r="O3425" s="2">
        <v>0</v>
      </c>
      <c r="P3425" s="9"/>
      <c r="Q3425" s="2">
        <f t="shared" si="100"/>
        <v>0</v>
      </c>
      <c r="T3425" s="11"/>
    </row>
    <row r="3426" spans="1:32" ht="11.85" customHeight="1" x14ac:dyDescent="0.2">
      <c r="A3426" s="3" t="s">
        <v>1462</v>
      </c>
      <c r="C3426" s="2">
        <v>0</v>
      </c>
      <c r="E3426" s="2">
        <v>0</v>
      </c>
      <c r="G3426" s="2">
        <v>48018</v>
      </c>
      <c r="I3426" s="2">
        <v>0</v>
      </c>
      <c r="K3426" s="2">
        <v>0</v>
      </c>
      <c r="L3426" s="9"/>
      <c r="M3426" s="2">
        <v>55000</v>
      </c>
      <c r="N3426" s="9"/>
      <c r="O3426" s="2">
        <v>0</v>
      </c>
      <c r="P3426" s="9"/>
      <c r="Q3426" s="2">
        <f t="shared" si="100"/>
        <v>55000</v>
      </c>
      <c r="T3426" s="11"/>
    </row>
    <row r="3427" spans="1:32" ht="11.85" customHeight="1" x14ac:dyDescent="0.2">
      <c r="A3427" s="3" t="s">
        <v>1463</v>
      </c>
      <c r="C3427" s="2">
        <v>0</v>
      </c>
      <c r="E3427" s="2">
        <v>0</v>
      </c>
      <c r="G3427" s="2">
        <v>0</v>
      </c>
      <c r="I3427" s="2">
        <v>0</v>
      </c>
      <c r="K3427" s="2">
        <v>0</v>
      </c>
      <c r="L3427" s="9"/>
      <c r="M3427" s="2">
        <v>0</v>
      </c>
      <c r="N3427" s="9"/>
      <c r="O3427" s="2">
        <v>0</v>
      </c>
      <c r="P3427" s="9"/>
      <c r="Q3427" s="2">
        <f t="shared" si="100"/>
        <v>0</v>
      </c>
      <c r="T3427" s="11"/>
    </row>
    <row r="3428" spans="1:32" ht="11.85" customHeight="1" x14ac:dyDescent="0.2">
      <c r="A3428" s="3" t="s">
        <v>1464</v>
      </c>
      <c r="C3428" s="2">
        <v>1740</v>
      </c>
      <c r="E3428" s="2">
        <v>1740</v>
      </c>
      <c r="G3428" s="2">
        <v>1740</v>
      </c>
      <c r="I3428" s="2">
        <v>1740</v>
      </c>
      <c r="K3428" s="2">
        <v>1740</v>
      </c>
      <c r="L3428" s="9"/>
      <c r="M3428" s="2">
        <v>1740</v>
      </c>
      <c r="N3428" s="9"/>
      <c r="O3428" s="2">
        <v>0</v>
      </c>
      <c r="P3428" s="9"/>
      <c r="Q3428" s="2">
        <f>M3428+O3428</f>
        <v>1740</v>
      </c>
      <c r="T3428" s="11"/>
    </row>
    <row r="3429" spans="1:32" ht="11.85" customHeight="1" x14ac:dyDescent="0.2">
      <c r="A3429" s="3" t="s">
        <v>1465</v>
      </c>
      <c r="C3429" s="2">
        <v>862.9</v>
      </c>
      <c r="E3429" s="2">
        <v>1071</v>
      </c>
      <c r="G3429" s="2">
        <v>2065.9899999999998</v>
      </c>
      <c r="I3429" s="2">
        <v>1800</v>
      </c>
      <c r="K3429" s="2">
        <v>1800</v>
      </c>
      <c r="L3429" s="9"/>
      <c r="M3429" s="2">
        <v>1800</v>
      </c>
      <c r="N3429" s="9"/>
      <c r="O3429" s="2">
        <v>0</v>
      </c>
      <c r="P3429" s="9"/>
      <c r="Q3429" s="2">
        <f t="shared" si="100"/>
        <v>1800</v>
      </c>
      <c r="T3429" s="11"/>
    </row>
    <row r="3430" spans="1:32" ht="11.85" customHeight="1" x14ac:dyDescent="0.2">
      <c r="A3430" s="3" t="s">
        <v>1466</v>
      </c>
      <c r="C3430" s="2">
        <v>3741.09</v>
      </c>
      <c r="E3430" s="2">
        <v>1741.53</v>
      </c>
      <c r="G3430" s="2">
        <v>1707.32</v>
      </c>
      <c r="I3430" s="2">
        <v>2200</v>
      </c>
      <c r="K3430" s="2">
        <v>2200</v>
      </c>
      <c r="L3430" s="9"/>
      <c r="M3430" s="2">
        <v>0</v>
      </c>
      <c r="N3430" s="9"/>
      <c r="O3430" s="2">
        <v>0</v>
      </c>
      <c r="P3430" s="9"/>
      <c r="Q3430" s="2">
        <f t="shared" si="100"/>
        <v>0</v>
      </c>
      <c r="T3430" s="11"/>
    </row>
    <row r="3431" spans="1:32" ht="11.85" customHeight="1" x14ac:dyDescent="0.2">
      <c r="A3431" s="3" t="s">
        <v>1467</v>
      </c>
      <c r="C3431" s="2">
        <v>1400</v>
      </c>
      <c r="E3431" s="2">
        <v>1400</v>
      </c>
      <c r="G3431" s="2">
        <v>1935</v>
      </c>
      <c r="I3431" s="2">
        <v>2000</v>
      </c>
      <c r="K3431" s="2">
        <v>2000</v>
      </c>
      <c r="L3431" s="9"/>
      <c r="M3431" s="2">
        <v>2000</v>
      </c>
      <c r="N3431" s="9"/>
      <c r="O3431" s="2">
        <v>0</v>
      </c>
      <c r="P3431" s="9"/>
      <c r="Q3431" s="2">
        <f>M3431+O3431</f>
        <v>2000</v>
      </c>
      <c r="T3431" s="11"/>
    </row>
    <row r="3432" spans="1:32" ht="11.85" customHeight="1" x14ac:dyDescent="0.2">
      <c r="A3432" s="3" t="s">
        <v>1468</v>
      </c>
      <c r="C3432" s="2">
        <v>285996</v>
      </c>
      <c r="E3432" s="2">
        <v>273996</v>
      </c>
      <c r="G3432" s="2">
        <v>273996</v>
      </c>
      <c r="I3432" s="2">
        <v>258000</v>
      </c>
      <c r="K3432" s="2">
        <v>258000</v>
      </c>
      <c r="L3432" s="9"/>
      <c r="M3432" s="2">
        <v>278000</v>
      </c>
      <c r="N3432" s="9"/>
      <c r="O3432" s="2">
        <v>0</v>
      </c>
      <c r="P3432" s="9"/>
      <c r="Q3432" s="2">
        <f>M3432+O3432</f>
        <v>278000</v>
      </c>
      <c r="T3432" s="11"/>
    </row>
    <row r="3433" spans="1:32" ht="11.85" customHeight="1" x14ac:dyDescent="0.2">
      <c r="A3433" s="3" t="s">
        <v>1469</v>
      </c>
      <c r="C3433" s="12">
        <v>141000</v>
      </c>
      <c r="E3433" s="12">
        <v>95004</v>
      </c>
      <c r="G3433" s="12">
        <v>96000</v>
      </c>
      <c r="I3433" s="12">
        <v>127000</v>
      </c>
      <c r="K3433" s="12">
        <v>127000</v>
      </c>
      <c r="L3433" s="9"/>
      <c r="M3433" s="12">
        <v>114000</v>
      </c>
      <c r="N3433" s="9"/>
      <c r="O3433" s="12">
        <v>0</v>
      </c>
      <c r="P3433" s="9"/>
      <c r="Q3433" s="12">
        <f t="shared" si="100"/>
        <v>114000</v>
      </c>
      <c r="T3433" s="11"/>
    </row>
    <row r="3434" spans="1:32" ht="11.85" customHeight="1" x14ac:dyDescent="0.2">
      <c r="A3434" s="3" t="s">
        <v>310</v>
      </c>
      <c r="C3434" s="2">
        <f>SUM(C3416:C3433)</f>
        <v>720275.83000000007</v>
      </c>
      <c r="E3434" s="2">
        <f>SUM(E3416:E3433)</f>
        <v>592200</v>
      </c>
      <c r="G3434" s="2">
        <f>SUM(G3416:G3433)</f>
        <v>641381.03</v>
      </c>
      <c r="I3434" s="2">
        <f>SUM(I3416:I3433)</f>
        <v>645590</v>
      </c>
      <c r="K3434" s="2">
        <f>SUM(K3416:K3433)</f>
        <v>575590</v>
      </c>
      <c r="L3434" s="9"/>
      <c r="M3434" s="2">
        <f>SUM(M3416:M3433)</f>
        <v>648940</v>
      </c>
      <c r="N3434" s="9"/>
      <c r="O3434" s="2">
        <f>SUM(O3416:O3433)</f>
        <v>0</v>
      </c>
      <c r="P3434" s="9"/>
      <c r="Q3434" s="2">
        <f>SUM(Q3416:Q3433)</f>
        <v>648940</v>
      </c>
      <c r="R3434" s="54"/>
    </row>
    <row r="3435" spans="1:32" ht="11.85" customHeight="1" x14ac:dyDescent="0.2"/>
    <row r="3436" spans="1:32" ht="11.85" customHeight="1" x14ac:dyDescent="0.2">
      <c r="A3436" s="10" t="s">
        <v>311</v>
      </c>
    </row>
    <row r="3437" spans="1:32" ht="11.85" customHeight="1" x14ac:dyDescent="0.2">
      <c r="A3437" s="3" t="s">
        <v>1470</v>
      </c>
      <c r="C3437" s="2">
        <v>1397.22</v>
      </c>
      <c r="E3437" s="2">
        <v>2170.4499999999998</v>
      </c>
      <c r="G3437" s="2">
        <v>2092.06</v>
      </c>
      <c r="I3437" s="2">
        <v>3400</v>
      </c>
      <c r="K3437" s="2">
        <v>3400</v>
      </c>
      <c r="L3437" s="9"/>
      <c r="M3437" s="2">
        <v>3400</v>
      </c>
      <c r="N3437" s="9"/>
      <c r="O3437" s="2">
        <v>0</v>
      </c>
      <c r="P3437" s="9"/>
      <c r="Q3437" s="2">
        <f t="shared" ref="Q3437:Q3459" si="101">M3437+O3437</f>
        <v>3400</v>
      </c>
      <c r="T3437" s="11"/>
      <c r="AF3437" s="9"/>
    </row>
    <row r="3438" spans="1:32" ht="11.85" customHeight="1" x14ac:dyDescent="0.2">
      <c r="A3438" s="3" t="s">
        <v>1471</v>
      </c>
      <c r="C3438" s="2">
        <v>2799.72</v>
      </c>
      <c r="E3438" s="2">
        <v>986.62</v>
      </c>
      <c r="G3438" s="2">
        <v>665.96</v>
      </c>
      <c r="I3438" s="2">
        <v>3500</v>
      </c>
      <c r="K3438" s="2">
        <v>3500</v>
      </c>
      <c r="L3438" s="9"/>
      <c r="M3438" s="2">
        <v>3500</v>
      </c>
      <c r="N3438" s="9"/>
      <c r="O3438" s="2">
        <v>0</v>
      </c>
      <c r="P3438" s="9"/>
      <c r="Q3438" s="2">
        <f t="shared" si="101"/>
        <v>3500</v>
      </c>
      <c r="T3438" s="11"/>
      <c r="AF3438" s="9"/>
    </row>
    <row r="3439" spans="1:32" ht="11.85" customHeight="1" x14ac:dyDescent="0.2">
      <c r="A3439" s="3" t="s">
        <v>1472</v>
      </c>
      <c r="C3439" s="2">
        <v>5046.32</v>
      </c>
      <c r="E3439" s="2">
        <v>3904.87</v>
      </c>
      <c r="G3439" s="2">
        <v>3097.04</v>
      </c>
      <c r="I3439" s="2">
        <v>5000</v>
      </c>
      <c r="K3439" s="2">
        <v>5000</v>
      </c>
      <c r="L3439" s="9"/>
      <c r="M3439" s="2">
        <v>5000</v>
      </c>
      <c r="N3439" s="9"/>
      <c r="O3439" s="2">
        <v>0</v>
      </c>
      <c r="P3439" s="9"/>
      <c r="Q3439" s="2">
        <f t="shared" si="101"/>
        <v>5000</v>
      </c>
      <c r="T3439" s="11"/>
      <c r="AF3439" s="9"/>
    </row>
    <row r="3440" spans="1:32" ht="11.85" customHeight="1" x14ac:dyDescent="0.2">
      <c r="A3440" s="3" t="s">
        <v>1473</v>
      </c>
      <c r="C3440" s="2">
        <v>13068.58</v>
      </c>
      <c r="E3440" s="2">
        <v>8833</v>
      </c>
      <c r="G3440" s="2">
        <v>136457.15</v>
      </c>
      <c r="I3440" s="2">
        <v>15500</v>
      </c>
      <c r="K3440" s="2">
        <v>36500</v>
      </c>
      <c r="L3440" s="9"/>
      <c r="M3440" s="2">
        <v>52000</v>
      </c>
      <c r="N3440" s="9"/>
      <c r="O3440" s="2">
        <v>0</v>
      </c>
      <c r="P3440" s="9"/>
      <c r="Q3440" s="2">
        <f t="shared" si="101"/>
        <v>52000</v>
      </c>
      <c r="T3440" s="11"/>
      <c r="AF3440" s="9"/>
    </row>
    <row r="3441" spans="1:32" ht="11.85" customHeight="1" x14ac:dyDescent="0.2">
      <c r="A3441" s="3" t="s">
        <v>1474</v>
      </c>
      <c r="C3441" s="2">
        <v>20067.72</v>
      </c>
      <c r="E3441" s="2">
        <v>20934.810000000001</v>
      </c>
      <c r="G3441" s="2">
        <v>19398</v>
      </c>
      <c r="I3441" s="2">
        <v>23000</v>
      </c>
      <c r="K3441" s="2">
        <v>23000</v>
      </c>
      <c r="L3441" s="9"/>
      <c r="M3441" s="2">
        <v>23000</v>
      </c>
      <c r="N3441" s="9"/>
      <c r="O3441" s="2">
        <v>0</v>
      </c>
      <c r="P3441" s="9"/>
      <c r="Q3441" s="2">
        <f t="shared" si="101"/>
        <v>23000</v>
      </c>
      <c r="T3441" s="11"/>
      <c r="AF3441" s="9"/>
    </row>
    <row r="3442" spans="1:32" ht="11.85" customHeight="1" x14ac:dyDescent="0.2">
      <c r="A3442" s="3" t="s">
        <v>1475</v>
      </c>
      <c r="C3442" s="2">
        <v>3002.38</v>
      </c>
      <c r="E3442" s="2">
        <v>2117.62</v>
      </c>
      <c r="G3442" s="2">
        <v>5045.57</v>
      </c>
      <c r="I3442" s="2">
        <v>3000</v>
      </c>
      <c r="K3442" s="2">
        <v>5000</v>
      </c>
      <c r="L3442" s="9"/>
      <c r="M3442" s="2">
        <v>3000</v>
      </c>
      <c r="N3442" s="9"/>
      <c r="O3442" s="2">
        <v>0</v>
      </c>
      <c r="P3442" s="9"/>
      <c r="Q3442" s="2">
        <f t="shared" si="101"/>
        <v>3000</v>
      </c>
      <c r="T3442" s="11"/>
      <c r="AF3442" s="9"/>
    </row>
    <row r="3443" spans="1:32" ht="11.85" customHeight="1" x14ac:dyDescent="0.2">
      <c r="A3443" s="3" t="s">
        <v>1476</v>
      </c>
      <c r="C3443" s="2">
        <v>349.99</v>
      </c>
      <c r="E3443" s="2">
        <v>349.99</v>
      </c>
      <c r="G3443" s="2">
        <v>0</v>
      </c>
      <c r="I3443" s="2">
        <v>500</v>
      </c>
      <c r="K3443" s="2">
        <v>500</v>
      </c>
      <c r="L3443" s="9"/>
      <c r="M3443" s="2">
        <v>500</v>
      </c>
      <c r="N3443" s="9"/>
      <c r="O3443" s="2">
        <v>0</v>
      </c>
      <c r="P3443" s="9"/>
      <c r="Q3443" s="2">
        <f t="shared" si="101"/>
        <v>500</v>
      </c>
      <c r="T3443" s="11"/>
      <c r="AF3443" s="9"/>
    </row>
    <row r="3444" spans="1:32" ht="11.85" customHeight="1" x14ac:dyDescent="0.2">
      <c r="A3444" s="3" t="s">
        <v>1477</v>
      </c>
      <c r="C3444" s="2">
        <v>491.98</v>
      </c>
      <c r="E3444" s="2">
        <v>0</v>
      </c>
      <c r="G3444" s="2">
        <v>16.71</v>
      </c>
      <c r="I3444" s="2">
        <v>500</v>
      </c>
      <c r="K3444" s="2">
        <v>500</v>
      </c>
      <c r="L3444" s="9"/>
      <c r="M3444" s="2">
        <v>500</v>
      </c>
      <c r="N3444" s="9"/>
      <c r="O3444" s="2">
        <v>0</v>
      </c>
      <c r="P3444" s="9"/>
      <c r="Q3444" s="2">
        <f t="shared" si="101"/>
        <v>500</v>
      </c>
      <c r="T3444" s="11"/>
      <c r="AF3444" s="9"/>
    </row>
    <row r="3445" spans="1:32" ht="11.85" customHeight="1" x14ac:dyDescent="0.2">
      <c r="A3445" s="3" t="s">
        <v>1478</v>
      </c>
      <c r="C3445" s="2">
        <v>0</v>
      </c>
      <c r="E3445" s="2">
        <v>17.21</v>
      </c>
      <c r="G3445" s="2">
        <v>0</v>
      </c>
      <c r="I3445" s="2">
        <v>700</v>
      </c>
      <c r="K3445" s="2">
        <v>700</v>
      </c>
      <c r="L3445" s="9"/>
      <c r="M3445" s="2">
        <v>700</v>
      </c>
      <c r="N3445" s="9"/>
      <c r="O3445" s="2">
        <v>0</v>
      </c>
      <c r="P3445" s="9"/>
      <c r="Q3445" s="2">
        <f t="shared" si="101"/>
        <v>700</v>
      </c>
      <c r="T3445" s="11"/>
      <c r="AF3445" s="9"/>
    </row>
    <row r="3446" spans="1:32" ht="11.85" customHeight="1" x14ac:dyDescent="0.2">
      <c r="A3446" s="3" t="s">
        <v>1479</v>
      </c>
      <c r="C3446" s="2">
        <v>4185.3100000000004</v>
      </c>
      <c r="E3446" s="2">
        <v>5379.34</v>
      </c>
      <c r="G3446" s="2">
        <v>4209.29</v>
      </c>
      <c r="I3446" s="2">
        <v>6600</v>
      </c>
      <c r="K3446" s="2">
        <v>8600</v>
      </c>
      <c r="L3446" s="9"/>
      <c r="M3446" s="2">
        <v>6600</v>
      </c>
      <c r="N3446" s="9"/>
      <c r="O3446" s="2">
        <v>0</v>
      </c>
      <c r="P3446" s="9"/>
      <c r="Q3446" s="2">
        <f t="shared" si="101"/>
        <v>6600</v>
      </c>
      <c r="T3446" s="11"/>
      <c r="AF3446" s="9"/>
    </row>
    <row r="3447" spans="1:32" ht="11.85" customHeight="1" x14ac:dyDescent="0.2">
      <c r="A3447" s="3" t="s">
        <v>1480</v>
      </c>
      <c r="C3447" s="2">
        <v>3339.04</v>
      </c>
      <c r="E3447" s="2">
        <v>4235.92</v>
      </c>
      <c r="G3447" s="2">
        <v>570.38</v>
      </c>
      <c r="I3447" s="2">
        <v>5500</v>
      </c>
      <c r="K3447" s="2">
        <v>5500</v>
      </c>
      <c r="L3447" s="9"/>
      <c r="M3447" s="2">
        <v>5500</v>
      </c>
      <c r="N3447" s="9"/>
      <c r="O3447" s="2">
        <v>0</v>
      </c>
      <c r="P3447" s="9"/>
      <c r="Q3447" s="2">
        <f t="shared" si="101"/>
        <v>5500</v>
      </c>
      <c r="T3447" s="11"/>
      <c r="AF3447" s="9"/>
    </row>
    <row r="3448" spans="1:32" ht="11.85" customHeight="1" x14ac:dyDescent="0.2">
      <c r="A3448" s="3" t="s">
        <v>1481</v>
      </c>
      <c r="C3448" s="2">
        <v>56379.7</v>
      </c>
      <c r="E3448" s="2">
        <v>81490.429999999993</v>
      </c>
      <c r="G3448" s="2">
        <v>88030</v>
      </c>
      <c r="I3448" s="2">
        <v>80000</v>
      </c>
      <c r="K3448" s="2">
        <v>69000</v>
      </c>
      <c r="L3448" s="9"/>
      <c r="M3448" s="2">
        <v>80000</v>
      </c>
      <c r="N3448" s="9"/>
      <c r="O3448" s="2">
        <v>0</v>
      </c>
      <c r="P3448" s="9"/>
      <c r="Q3448" s="2">
        <f t="shared" si="101"/>
        <v>80000</v>
      </c>
      <c r="T3448" s="11"/>
      <c r="AF3448" s="9"/>
    </row>
    <row r="3449" spans="1:32" ht="11.85" customHeight="1" x14ac:dyDescent="0.2">
      <c r="A3449" s="3" t="s">
        <v>1482</v>
      </c>
      <c r="C3449" s="2">
        <v>80127.399999999994</v>
      </c>
      <c r="E3449" s="2">
        <v>81530.2</v>
      </c>
      <c r="G3449" s="2">
        <v>114146</v>
      </c>
      <c r="I3449" s="2">
        <v>114200</v>
      </c>
      <c r="K3449" s="2">
        <v>114200</v>
      </c>
      <c r="L3449" s="9"/>
      <c r="M3449" s="2">
        <v>114200</v>
      </c>
      <c r="N3449" s="9"/>
      <c r="O3449" s="2">
        <v>0</v>
      </c>
      <c r="P3449" s="9"/>
      <c r="Q3449" s="2">
        <f t="shared" si="101"/>
        <v>114200</v>
      </c>
      <c r="T3449" s="11"/>
      <c r="AF3449" s="9"/>
    </row>
    <row r="3450" spans="1:32" ht="11.85" customHeight="1" x14ac:dyDescent="0.2">
      <c r="A3450" s="3" t="s">
        <v>1483</v>
      </c>
      <c r="C3450" s="2">
        <v>13685.19</v>
      </c>
      <c r="E3450" s="2">
        <v>14804.42</v>
      </c>
      <c r="G3450" s="2">
        <v>5563.74</v>
      </c>
      <c r="I3450" s="2">
        <v>15000</v>
      </c>
      <c r="K3450" s="2">
        <v>15000</v>
      </c>
      <c r="L3450" s="9"/>
      <c r="M3450" s="2">
        <v>15000</v>
      </c>
      <c r="N3450" s="9"/>
      <c r="O3450" s="2">
        <v>0</v>
      </c>
      <c r="P3450" s="9"/>
      <c r="Q3450" s="2">
        <f>M3450+O3450</f>
        <v>15000</v>
      </c>
      <c r="T3450" s="11"/>
      <c r="AF3450" s="9"/>
    </row>
    <row r="3451" spans="1:32" ht="11.85" customHeight="1" x14ac:dyDescent="0.2">
      <c r="A3451" s="3" t="s">
        <v>1484</v>
      </c>
      <c r="C3451" s="2">
        <v>124882.11</v>
      </c>
      <c r="E3451" s="2">
        <v>76370</v>
      </c>
      <c r="G3451" s="2">
        <v>50466.16</v>
      </c>
      <c r="I3451" s="2">
        <v>70000</v>
      </c>
      <c r="K3451" s="2">
        <v>56000</v>
      </c>
      <c r="L3451" s="9"/>
      <c r="M3451" s="2">
        <v>70000</v>
      </c>
      <c r="N3451" s="9"/>
      <c r="O3451" s="2">
        <v>0</v>
      </c>
      <c r="P3451" s="9"/>
      <c r="Q3451" s="2">
        <f t="shared" si="101"/>
        <v>70000</v>
      </c>
      <c r="T3451" s="11"/>
      <c r="AF3451" s="9"/>
    </row>
    <row r="3452" spans="1:32" ht="11.85" customHeight="1" x14ac:dyDescent="0.2">
      <c r="A3452" s="3" t="s">
        <v>1485</v>
      </c>
      <c r="C3452" s="2">
        <v>3879.87</v>
      </c>
      <c r="E3452" s="2">
        <v>4688.63</v>
      </c>
      <c r="G3452" s="2">
        <v>4650.2299999999996</v>
      </c>
      <c r="I3452" s="2">
        <v>4900</v>
      </c>
      <c r="K3452" s="2">
        <v>4900</v>
      </c>
      <c r="L3452" s="9"/>
      <c r="M3452" s="2">
        <v>3200</v>
      </c>
      <c r="N3452" s="9"/>
      <c r="O3452" s="2">
        <v>0</v>
      </c>
      <c r="P3452" s="9"/>
      <c r="Q3452" s="2">
        <f t="shared" si="101"/>
        <v>3200</v>
      </c>
      <c r="T3452" s="11"/>
      <c r="AF3452" s="9"/>
    </row>
    <row r="3453" spans="1:32" ht="11.85" customHeight="1" x14ac:dyDescent="0.2">
      <c r="A3453" s="3" t="s">
        <v>1486</v>
      </c>
      <c r="C3453" s="2">
        <v>158.79</v>
      </c>
      <c r="E3453" s="2">
        <v>25.87</v>
      </c>
      <c r="G3453" s="2">
        <v>387</v>
      </c>
      <c r="I3453" s="2">
        <v>700</v>
      </c>
      <c r="K3453" s="2">
        <v>700</v>
      </c>
      <c r="L3453" s="9"/>
      <c r="M3453" s="2">
        <v>700</v>
      </c>
      <c r="N3453" s="9"/>
      <c r="O3453" s="2">
        <v>0</v>
      </c>
      <c r="P3453" s="9"/>
      <c r="Q3453" s="2">
        <f t="shared" si="101"/>
        <v>700</v>
      </c>
      <c r="T3453" s="11"/>
      <c r="AF3453" s="9"/>
    </row>
    <row r="3454" spans="1:32" ht="11.85" hidden="1" customHeight="1" x14ac:dyDescent="0.2">
      <c r="A3454" s="3" t="s">
        <v>1487</v>
      </c>
      <c r="C3454" s="2">
        <v>0</v>
      </c>
      <c r="E3454" s="2">
        <v>0</v>
      </c>
      <c r="G3454" s="2">
        <v>0</v>
      </c>
      <c r="I3454" s="2">
        <v>0</v>
      </c>
      <c r="K3454" s="2">
        <v>0</v>
      </c>
      <c r="L3454" s="9"/>
      <c r="M3454" s="2">
        <v>0</v>
      </c>
      <c r="N3454" s="9"/>
      <c r="O3454" s="2">
        <v>0</v>
      </c>
      <c r="P3454" s="9"/>
      <c r="Q3454" s="2">
        <f t="shared" si="101"/>
        <v>0</v>
      </c>
      <c r="T3454" s="11"/>
      <c r="AF3454" s="9"/>
    </row>
    <row r="3455" spans="1:32" ht="11.85" customHeight="1" x14ac:dyDescent="0.2">
      <c r="A3455" s="3" t="s">
        <v>1488</v>
      </c>
      <c r="C3455" s="2">
        <v>43649.33</v>
      </c>
      <c r="E3455" s="2">
        <v>0</v>
      </c>
      <c r="G3455" s="2">
        <v>2681.41</v>
      </c>
      <c r="I3455" s="2">
        <v>3600</v>
      </c>
      <c r="K3455" s="2">
        <v>3600</v>
      </c>
      <c r="L3455" s="9"/>
      <c r="M3455" s="2">
        <v>2700</v>
      </c>
      <c r="N3455" s="9"/>
      <c r="O3455" s="2">
        <v>0</v>
      </c>
      <c r="P3455" s="9"/>
      <c r="Q3455" s="2">
        <f t="shared" si="101"/>
        <v>2700</v>
      </c>
      <c r="T3455" s="11"/>
      <c r="AF3455" s="9"/>
    </row>
    <row r="3456" spans="1:32" ht="11.85" customHeight="1" x14ac:dyDescent="0.2">
      <c r="A3456" s="3" t="s">
        <v>1489</v>
      </c>
      <c r="C3456" s="2">
        <v>1482.02</v>
      </c>
      <c r="E3456" s="2">
        <v>1447.52</v>
      </c>
      <c r="G3456" s="2">
        <v>959.6</v>
      </c>
      <c r="I3456" s="2">
        <v>1500</v>
      </c>
      <c r="K3456" s="2">
        <v>1500</v>
      </c>
      <c r="L3456" s="9"/>
      <c r="M3456" s="2">
        <v>1500</v>
      </c>
      <c r="N3456" s="9"/>
      <c r="O3456" s="2">
        <v>0</v>
      </c>
      <c r="P3456" s="9"/>
      <c r="Q3456" s="2">
        <f t="shared" si="101"/>
        <v>1500</v>
      </c>
      <c r="T3456" s="11"/>
      <c r="AF3456" s="9"/>
    </row>
    <row r="3457" spans="1:32" ht="11.85" customHeight="1" x14ac:dyDescent="0.2">
      <c r="A3457" s="3" t="s">
        <v>1490</v>
      </c>
      <c r="C3457" s="2">
        <v>19411.21</v>
      </c>
      <c r="E3457" s="2">
        <v>11204.73</v>
      </c>
      <c r="G3457" s="2">
        <v>16692.650000000001</v>
      </c>
      <c r="I3457" s="2">
        <v>15000</v>
      </c>
      <c r="K3457" s="2">
        <v>15000</v>
      </c>
      <c r="L3457" s="9"/>
      <c r="M3457" s="2">
        <v>15000</v>
      </c>
      <c r="N3457" s="9"/>
      <c r="O3457" s="2">
        <v>0</v>
      </c>
      <c r="P3457" s="9"/>
      <c r="Q3457" s="2">
        <f t="shared" si="101"/>
        <v>15000</v>
      </c>
      <c r="T3457" s="11"/>
      <c r="AF3457" s="9"/>
    </row>
    <row r="3458" spans="1:32" ht="11.85" customHeight="1" x14ac:dyDescent="0.2">
      <c r="A3458" s="3" t="s">
        <v>1491</v>
      </c>
      <c r="C3458" s="2">
        <v>6997</v>
      </c>
      <c r="E3458" s="2">
        <v>4498</v>
      </c>
      <c r="G3458" s="2">
        <v>10405.370000000001</v>
      </c>
      <c r="I3458" s="2">
        <v>9000</v>
      </c>
      <c r="K3458" s="2">
        <v>9000</v>
      </c>
      <c r="L3458" s="9"/>
      <c r="M3458" s="2">
        <v>9000</v>
      </c>
      <c r="N3458" s="9"/>
      <c r="O3458" s="2">
        <v>0</v>
      </c>
      <c r="P3458" s="9"/>
      <c r="Q3458" s="2">
        <f t="shared" si="101"/>
        <v>9000</v>
      </c>
      <c r="T3458" s="11"/>
      <c r="AF3458" s="9"/>
    </row>
    <row r="3459" spans="1:32" ht="11.85" customHeight="1" x14ac:dyDescent="0.2">
      <c r="A3459" s="3" t="s">
        <v>1492</v>
      </c>
      <c r="C3459" s="12">
        <v>7731</v>
      </c>
      <c r="E3459" s="12">
        <v>4675.53</v>
      </c>
      <c r="G3459" s="12">
        <v>3162.76</v>
      </c>
      <c r="I3459" s="12">
        <v>5200</v>
      </c>
      <c r="K3459" s="12">
        <v>5200</v>
      </c>
      <c r="L3459" s="9"/>
      <c r="M3459" s="12">
        <v>7900</v>
      </c>
      <c r="N3459" s="9"/>
      <c r="O3459" s="12">
        <v>0</v>
      </c>
      <c r="P3459" s="9"/>
      <c r="Q3459" s="12">
        <f t="shared" si="101"/>
        <v>7900</v>
      </c>
      <c r="T3459" s="11"/>
      <c r="AF3459" s="9"/>
    </row>
    <row r="3460" spans="1:32" ht="11.85" customHeight="1" x14ac:dyDescent="0.2">
      <c r="A3460" s="3" t="s">
        <v>334</v>
      </c>
      <c r="C3460" s="2">
        <f>SUM(C3437:C3442)+SUM(C3443:C3459)</f>
        <v>412131.88</v>
      </c>
      <c r="E3460" s="2">
        <f>SUM(E3437:E3442)+SUM(E3443:E3459)</f>
        <v>329665.16000000003</v>
      </c>
      <c r="G3460" s="2">
        <f>SUM(G3437:G3442)+SUM(G3443:G3459)</f>
        <v>468697.07999999996</v>
      </c>
      <c r="I3460" s="2">
        <f>SUM(I3437:I3442)+SUM(I3443:I3459)</f>
        <v>386300</v>
      </c>
      <c r="K3460" s="2">
        <f>SUM(K3437:K3442)+SUM(K3443:K3459)</f>
        <v>386300</v>
      </c>
      <c r="L3460" s="9"/>
      <c r="M3460" s="2">
        <f>SUM(M3437:M3459)</f>
        <v>422900</v>
      </c>
      <c r="N3460" s="9"/>
      <c r="O3460" s="2">
        <f>SUM(O3437:O3442)+SUM(O3443:O3459)</f>
        <v>0</v>
      </c>
      <c r="P3460" s="9"/>
      <c r="Q3460" s="2">
        <f>SUM(Q3437:Q3442)+SUM(Q3443:Q3459)</f>
        <v>422900</v>
      </c>
      <c r="R3460" s="54"/>
      <c r="T3460" s="14"/>
      <c r="U3460" s="9"/>
      <c r="AF3460" s="9"/>
    </row>
    <row r="3461" spans="1:32" ht="11.85" customHeight="1" x14ac:dyDescent="0.2">
      <c r="L3461" s="9"/>
      <c r="N3461" s="9"/>
      <c r="P3461" s="9"/>
    </row>
    <row r="3462" spans="1:32" ht="11.85" customHeight="1" x14ac:dyDescent="0.2">
      <c r="A3462" s="1"/>
      <c r="B3462" s="1"/>
      <c r="E3462" s="2" t="str">
        <f>$E$1</f>
        <v>CITY OF BRADY</v>
      </c>
    </row>
    <row r="3463" spans="1:32" ht="11.85" customHeight="1" x14ac:dyDescent="0.2">
      <c r="E3463" s="2" t="str">
        <f>$E$2</f>
        <v>BUDGET  REPORT</v>
      </c>
    </row>
    <row r="3464" spans="1:32" ht="11.85" customHeight="1" x14ac:dyDescent="0.2">
      <c r="E3464" s="2" t="str">
        <f>$E$3</f>
        <v>FISCAL YEAR 2025 - 2026</v>
      </c>
    </row>
    <row r="3465" spans="1:32" ht="11.85" customHeight="1" x14ac:dyDescent="0.2">
      <c r="A3465" s="3" t="s">
        <v>1313</v>
      </c>
    </row>
    <row r="3466" spans="1:32" ht="11.85" customHeight="1" x14ac:dyDescent="0.2">
      <c r="A3466" s="3" t="s">
        <v>1493</v>
      </c>
    </row>
    <row r="3467" spans="1:32" ht="11.85" customHeight="1" x14ac:dyDescent="0.2">
      <c r="I3467" s="49" t="str">
        <f>$I$6</f>
        <v>(----- 2024-2025------)</v>
      </c>
      <c r="J3467" s="49"/>
      <c r="K3467" s="49"/>
      <c r="L3467" s="6"/>
      <c r="M3467" s="50" t="str">
        <f>$M$6</f>
        <v>2025-2026</v>
      </c>
      <c r="N3467" s="50"/>
      <c r="O3467" s="50"/>
      <c r="P3467" s="50"/>
      <c r="Q3467" s="50"/>
    </row>
    <row r="3468" spans="1:32" ht="11.85" customHeight="1" x14ac:dyDescent="0.2">
      <c r="C3468" s="5" t="str">
        <f>$C$7</f>
        <v>2021-2022</v>
      </c>
      <c r="D3468" s="5"/>
      <c r="E3468" s="5" t="str">
        <f>$E$7</f>
        <v>2022-2023</v>
      </c>
      <c r="F3468" s="5"/>
      <c r="G3468" s="5" t="str">
        <f>$G$7</f>
        <v>2023-2024</v>
      </c>
      <c r="H3468" s="5"/>
      <c r="I3468" s="5" t="s">
        <v>9</v>
      </c>
      <c r="J3468" s="5"/>
      <c r="K3468" s="5" t="str">
        <f>+$K$7</f>
        <v>PROJECTED</v>
      </c>
      <c r="L3468" s="6"/>
      <c r="M3468" s="5" t="str">
        <f>$M$7</f>
        <v>2025-2026</v>
      </c>
      <c r="N3468" s="6"/>
      <c r="O3468" s="5" t="str">
        <f>$O$7</f>
        <v>2025-2026</v>
      </c>
      <c r="P3468" s="6"/>
      <c r="Q3468" s="5" t="str">
        <f>$Q$7</f>
        <v>APPROVED</v>
      </c>
    </row>
    <row r="3469" spans="1:32" ht="11.85" customHeight="1" x14ac:dyDescent="0.2">
      <c r="A3469" s="7" t="s">
        <v>279</v>
      </c>
      <c r="C3469" s="8" t="s">
        <v>12</v>
      </c>
      <c r="D3469" s="5"/>
      <c r="E3469" s="8" t="s">
        <v>12</v>
      </c>
      <c r="F3469" s="5"/>
      <c r="G3469" s="8" t="s">
        <v>12</v>
      </c>
      <c r="H3469" s="5"/>
      <c r="I3469" s="8" t="s">
        <v>13</v>
      </c>
      <c r="J3469" s="5"/>
      <c r="K3469" s="8" t="s">
        <v>13</v>
      </c>
      <c r="L3469" s="6"/>
      <c r="M3469" s="8" t="str">
        <f>$M$8</f>
        <v>BASE</v>
      </c>
      <c r="N3469" s="6"/>
      <c r="O3469" s="8" t="str">
        <f>$O$8</f>
        <v>SUPPLEMENTAL</v>
      </c>
      <c r="P3469" s="6"/>
      <c r="Q3469" s="8" t="str">
        <f>$Q$8</f>
        <v>BUDGET</v>
      </c>
    </row>
    <row r="3470" spans="1:32" ht="11.85" customHeight="1" x14ac:dyDescent="0.2">
      <c r="L3470" s="9"/>
      <c r="N3470" s="9"/>
      <c r="P3470" s="9"/>
    </row>
    <row r="3471" spans="1:32" ht="11.85" customHeight="1" x14ac:dyDescent="0.2">
      <c r="A3471" s="3" t="s">
        <v>1494</v>
      </c>
      <c r="C3471" s="2">
        <v>332211.46000000002</v>
      </c>
      <c r="E3471" s="2">
        <v>1374762.94</v>
      </c>
      <c r="G3471" s="2">
        <f>37150+591999.54+3500</f>
        <v>632649.54</v>
      </c>
      <c r="I3471" s="2">
        <v>0</v>
      </c>
      <c r="K3471" s="2">
        <v>254845</v>
      </c>
      <c r="L3471" s="9"/>
      <c r="M3471" s="2">
        <v>0</v>
      </c>
      <c r="N3471" s="9"/>
      <c r="O3471" s="2">
        <v>275000</v>
      </c>
      <c r="P3471" s="9"/>
      <c r="Q3471" s="2">
        <f>M3471+O3471</f>
        <v>275000</v>
      </c>
    </row>
    <row r="3472" spans="1:32" ht="11.85" customHeight="1" x14ac:dyDescent="0.2">
      <c r="A3472" s="3" t="s">
        <v>1495</v>
      </c>
      <c r="C3472" s="12">
        <v>0</v>
      </c>
      <c r="E3472" s="12">
        <v>7735</v>
      </c>
      <c r="G3472" s="12">
        <v>0</v>
      </c>
      <c r="I3472" s="12">
        <v>100000</v>
      </c>
      <c r="K3472" s="12">
        <v>128595</v>
      </c>
      <c r="L3472" s="9"/>
      <c r="M3472" s="12">
        <v>0</v>
      </c>
      <c r="N3472" s="9"/>
      <c r="O3472" s="12">
        <v>0</v>
      </c>
      <c r="P3472" s="9"/>
      <c r="Q3472" s="12">
        <f>M3472+O3472</f>
        <v>0</v>
      </c>
    </row>
    <row r="3473" spans="1:20" ht="11.85" hidden="1" customHeight="1" x14ac:dyDescent="0.2">
      <c r="A3473" s="3" t="s">
        <v>1496</v>
      </c>
      <c r="C3473" s="12">
        <v>0</v>
      </c>
      <c r="E3473" s="12">
        <v>0</v>
      </c>
      <c r="G3473" s="12">
        <v>0</v>
      </c>
      <c r="I3473" s="12">
        <v>0</v>
      </c>
      <c r="K3473" s="12">
        <v>0</v>
      </c>
      <c r="L3473" s="9"/>
      <c r="M3473" s="12">
        <v>0</v>
      </c>
      <c r="N3473" s="9"/>
      <c r="O3473" s="12">
        <v>0</v>
      </c>
      <c r="P3473" s="9"/>
      <c r="Q3473" s="12">
        <f>M3473+O3473</f>
        <v>0</v>
      </c>
    </row>
    <row r="3474" spans="1:20" ht="11.85" customHeight="1" x14ac:dyDescent="0.2">
      <c r="A3474" s="3" t="s">
        <v>337</v>
      </c>
      <c r="C3474" s="2">
        <f>SUM(C3471:C3473)</f>
        <v>332211.46000000002</v>
      </c>
      <c r="E3474" s="2">
        <f>SUM(E3471:E3473)</f>
        <v>1382497.94</v>
      </c>
      <c r="G3474" s="2">
        <f>SUM(G3471:G3473)</f>
        <v>632649.54</v>
      </c>
      <c r="I3474" s="2">
        <f>SUM(I3471:I3473)</f>
        <v>100000</v>
      </c>
      <c r="K3474" s="2">
        <f>SUM(K3471:K3473)</f>
        <v>383440</v>
      </c>
      <c r="L3474" s="9"/>
      <c r="M3474" s="2">
        <f>SUM(M3471:M3473)</f>
        <v>0</v>
      </c>
      <c r="N3474" s="9"/>
      <c r="O3474" s="2">
        <f>SUM(O3471:O3473)</f>
        <v>275000</v>
      </c>
      <c r="P3474" s="9"/>
      <c r="Q3474" s="2">
        <f>SUM(Q3471:Q3473)</f>
        <v>275000</v>
      </c>
    </row>
    <row r="3475" spans="1:20" ht="11.85" customHeight="1" x14ac:dyDescent="0.2">
      <c r="L3475" s="9"/>
      <c r="N3475" s="9"/>
      <c r="P3475" s="9"/>
    </row>
    <row r="3476" spans="1:20" ht="11.85" customHeight="1" x14ac:dyDescent="0.2">
      <c r="A3476" s="10" t="s">
        <v>1023</v>
      </c>
      <c r="L3476" s="9"/>
      <c r="N3476" s="9"/>
      <c r="P3476" s="9"/>
    </row>
    <row r="3477" spans="1:20" ht="11.85" hidden="1" customHeight="1" x14ac:dyDescent="0.2">
      <c r="A3477" s="3" t="s">
        <v>1497</v>
      </c>
      <c r="C3477" s="2">
        <v>0</v>
      </c>
      <c r="E3477" s="2">
        <v>0</v>
      </c>
      <c r="G3477" s="2">
        <v>0</v>
      </c>
      <c r="I3477" s="2">
        <v>0</v>
      </c>
      <c r="K3477" s="2">
        <v>0</v>
      </c>
      <c r="L3477" s="9"/>
      <c r="M3477" s="2">
        <v>0</v>
      </c>
      <c r="N3477" s="9"/>
      <c r="O3477" s="2">
        <v>0</v>
      </c>
      <c r="P3477" s="9"/>
      <c r="Q3477" s="2">
        <f>M3477+O3477</f>
        <v>0</v>
      </c>
    </row>
    <row r="3478" spans="1:20" ht="11.85" customHeight="1" x14ac:dyDescent="0.2">
      <c r="A3478" s="3" t="s">
        <v>1498</v>
      </c>
      <c r="C3478" s="12">
        <v>0</v>
      </c>
      <c r="E3478" s="12">
        <v>0</v>
      </c>
      <c r="G3478" s="12">
        <v>42933.83</v>
      </c>
      <c r="I3478" s="12">
        <v>50000</v>
      </c>
      <c r="K3478" s="12">
        <v>31000</v>
      </c>
      <c r="L3478" s="9"/>
      <c r="M3478" s="12">
        <v>50000</v>
      </c>
      <c r="N3478" s="9"/>
      <c r="O3478" s="12">
        <v>0</v>
      </c>
      <c r="P3478" s="9"/>
      <c r="Q3478" s="12">
        <f>M3478+O3478</f>
        <v>50000</v>
      </c>
    </row>
    <row r="3479" spans="1:20" ht="11.85" hidden="1" customHeight="1" x14ac:dyDescent="0.2">
      <c r="A3479" s="3" t="s">
        <v>1499</v>
      </c>
      <c r="C3479" s="12">
        <v>0</v>
      </c>
      <c r="E3479" s="12">
        <v>0</v>
      </c>
      <c r="G3479" s="12">
        <v>0</v>
      </c>
      <c r="I3479" s="12">
        <v>0</v>
      </c>
      <c r="K3479" s="12">
        <v>0</v>
      </c>
      <c r="L3479" s="9"/>
      <c r="M3479" s="12">
        <v>0</v>
      </c>
      <c r="N3479" s="9"/>
      <c r="O3479" s="12">
        <v>0</v>
      </c>
      <c r="P3479" s="9"/>
      <c r="Q3479" s="12">
        <f>M3479+O3479</f>
        <v>0</v>
      </c>
    </row>
    <row r="3480" spans="1:20" ht="11.85" customHeight="1" x14ac:dyDescent="0.2">
      <c r="A3480" s="3" t="s">
        <v>1025</v>
      </c>
      <c r="C3480" s="2">
        <f>SUM(C3477:C3479)</f>
        <v>0</v>
      </c>
      <c r="E3480" s="2">
        <f>SUM(E3477:E3479)</f>
        <v>0</v>
      </c>
      <c r="G3480" s="2">
        <f>SUM(G3477:G3479)</f>
        <v>42933.83</v>
      </c>
      <c r="I3480" s="2">
        <f>SUM(I3477:I3479)</f>
        <v>50000</v>
      </c>
      <c r="K3480" s="2">
        <f>SUM(K3477:K3479)</f>
        <v>31000</v>
      </c>
      <c r="L3480" s="9"/>
      <c r="M3480" s="2">
        <f>SUM(M3477:M3479)</f>
        <v>50000</v>
      </c>
      <c r="N3480" s="9"/>
      <c r="O3480" s="2">
        <f>SUM(O3477:O3479)</f>
        <v>0</v>
      </c>
      <c r="P3480" s="9"/>
      <c r="Q3480" s="2">
        <f>SUM(Q3477:Q3479)</f>
        <v>50000</v>
      </c>
    </row>
    <row r="3481" spans="1:20" ht="11.85" customHeight="1" x14ac:dyDescent="0.2">
      <c r="L3481" s="9"/>
      <c r="N3481" s="9"/>
      <c r="P3481" s="9"/>
    </row>
    <row r="3482" spans="1:20" ht="11.85" customHeight="1" x14ac:dyDescent="0.2">
      <c r="A3482" s="10" t="s">
        <v>338</v>
      </c>
      <c r="L3482" s="9"/>
      <c r="N3482" s="9"/>
      <c r="P3482" s="9"/>
    </row>
    <row r="3483" spans="1:20" ht="11.85" customHeight="1" x14ac:dyDescent="0.2">
      <c r="A3483" s="3" t="s">
        <v>1500</v>
      </c>
      <c r="C3483" s="2">
        <v>377261.66</v>
      </c>
      <c r="E3483" s="2">
        <v>287120.21999999997</v>
      </c>
      <c r="G3483" s="2">
        <v>255321.36</v>
      </c>
      <c r="I3483" s="2">
        <v>235700</v>
      </c>
      <c r="K3483" s="2">
        <v>235700</v>
      </c>
      <c r="L3483" s="9"/>
      <c r="M3483" s="2">
        <v>252100</v>
      </c>
      <c r="N3483" s="9"/>
      <c r="O3483" s="2">
        <v>0</v>
      </c>
      <c r="P3483" s="9"/>
      <c r="Q3483" s="2">
        <f t="shared" ref="Q3483:Q3491" si="102">M3483+O3483</f>
        <v>252100</v>
      </c>
      <c r="T3483" s="11"/>
    </row>
    <row r="3484" spans="1:20" ht="11.85" customHeight="1" x14ac:dyDescent="0.2">
      <c r="A3484" s="3" t="s">
        <v>1501</v>
      </c>
      <c r="C3484" s="2">
        <v>0</v>
      </c>
      <c r="E3484" s="2">
        <v>0</v>
      </c>
      <c r="G3484" s="2">
        <v>86755</v>
      </c>
      <c r="I3484" s="2">
        <v>100000</v>
      </c>
      <c r="K3484" s="2">
        <v>144484</v>
      </c>
      <c r="L3484" s="9"/>
      <c r="M3484" s="2">
        <v>0</v>
      </c>
      <c r="N3484" s="9"/>
      <c r="O3484" s="2">
        <v>0</v>
      </c>
      <c r="P3484" s="9"/>
      <c r="Q3484" s="2">
        <f t="shared" si="102"/>
        <v>0</v>
      </c>
    </row>
    <row r="3485" spans="1:20" ht="11.85" hidden="1" customHeight="1" x14ac:dyDescent="0.2">
      <c r="A3485" s="3" t="s">
        <v>1502</v>
      </c>
      <c r="C3485" s="2">
        <v>0</v>
      </c>
      <c r="E3485" s="2">
        <v>0</v>
      </c>
      <c r="G3485" s="2">
        <v>0</v>
      </c>
      <c r="I3485" s="2">
        <v>0</v>
      </c>
      <c r="K3485" s="2">
        <v>0</v>
      </c>
      <c r="L3485" s="9"/>
      <c r="M3485" s="2">
        <v>0</v>
      </c>
      <c r="N3485" s="9"/>
      <c r="O3485" s="2">
        <v>0</v>
      </c>
      <c r="P3485" s="9"/>
      <c r="Q3485" s="2">
        <f t="shared" si="102"/>
        <v>0</v>
      </c>
    </row>
    <row r="3486" spans="1:20" ht="11.85" hidden="1" customHeight="1" x14ac:dyDescent="0.2">
      <c r="A3486" s="3" t="s">
        <v>1503</v>
      </c>
      <c r="C3486" s="2">
        <v>0</v>
      </c>
      <c r="E3486" s="2">
        <v>0</v>
      </c>
      <c r="G3486" s="2">
        <v>0</v>
      </c>
      <c r="I3486" s="2">
        <v>0</v>
      </c>
      <c r="K3486" s="2">
        <v>0</v>
      </c>
      <c r="L3486" s="9"/>
      <c r="N3486" s="9"/>
      <c r="O3486" s="2">
        <v>0</v>
      </c>
      <c r="P3486" s="9"/>
      <c r="Q3486" s="2">
        <f t="shared" si="102"/>
        <v>0</v>
      </c>
    </row>
    <row r="3487" spans="1:20" ht="11.85" hidden="1" customHeight="1" x14ac:dyDescent="0.2">
      <c r="A3487" s="3" t="s">
        <v>1504</v>
      </c>
      <c r="C3487" s="2">
        <v>0</v>
      </c>
      <c r="E3487" s="2">
        <v>0</v>
      </c>
      <c r="G3487" s="2">
        <v>0</v>
      </c>
      <c r="I3487" s="2">
        <v>0</v>
      </c>
      <c r="K3487" s="2">
        <v>0</v>
      </c>
      <c r="L3487" s="9"/>
      <c r="M3487" s="2">
        <v>0</v>
      </c>
      <c r="N3487" s="9"/>
      <c r="O3487" s="2">
        <v>0</v>
      </c>
      <c r="P3487" s="9"/>
      <c r="Q3487" s="2">
        <f t="shared" si="102"/>
        <v>0</v>
      </c>
      <c r="T3487" s="43"/>
    </row>
    <row r="3488" spans="1:20" ht="11.85" hidden="1" customHeight="1" x14ac:dyDescent="0.2">
      <c r="A3488" s="3" t="s">
        <v>1505</v>
      </c>
      <c r="C3488" s="2">
        <v>0</v>
      </c>
      <c r="E3488" s="2">
        <v>0</v>
      </c>
      <c r="G3488" s="2">
        <v>0</v>
      </c>
      <c r="I3488" s="2">
        <v>0</v>
      </c>
      <c r="K3488" s="2">
        <v>0</v>
      </c>
      <c r="L3488" s="9"/>
      <c r="M3488" s="2">
        <v>0</v>
      </c>
      <c r="N3488" s="9"/>
      <c r="O3488" s="2">
        <v>0</v>
      </c>
      <c r="P3488" s="9"/>
      <c r="Q3488" s="2">
        <f t="shared" si="102"/>
        <v>0</v>
      </c>
      <c r="R3488" s="62"/>
      <c r="S3488" s="15"/>
    </row>
    <row r="3489" spans="1:33" ht="11.85" customHeight="1" x14ac:dyDescent="0.2">
      <c r="A3489" s="3" t="s">
        <v>1506</v>
      </c>
      <c r="C3489" s="2">
        <v>330000</v>
      </c>
      <c r="E3489" s="2">
        <v>330000</v>
      </c>
      <c r="G3489" s="2">
        <v>330000</v>
      </c>
      <c r="I3489" s="2">
        <v>1062000</v>
      </c>
      <c r="K3489" s="2">
        <v>1537000</v>
      </c>
      <c r="L3489" s="9"/>
      <c r="M3489" s="2">
        <v>380300</v>
      </c>
      <c r="N3489" s="9"/>
      <c r="O3489" s="2">
        <v>0</v>
      </c>
      <c r="P3489" s="9"/>
      <c r="Q3489" s="2">
        <f>M3489+O3489</f>
        <v>380300</v>
      </c>
      <c r="R3489" s="53"/>
      <c r="S3489" s="15"/>
    </row>
    <row r="3490" spans="1:33" ht="11.85" customHeight="1" x14ac:dyDescent="0.2">
      <c r="A3490" s="3" t="s">
        <v>1507</v>
      </c>
      <c r="C3490" s="12">
        <v>200004</v>
      </c>
      <c r="E3490" s="12">
        <v>170000</v>
      </c>
      <c r="G3490" s="12">
        <v>214999.6</v>
      </c>
      <c r="I3490" s="12">
        <v>95000</v>
      </c>
      <c r="K3490" s="12">
        <v>95000</v>
      </c>
      <c r="L3490" s="9"/>
      <c r="M3490" s="12">
        <v>100000</v>
      </c>
      <c r="N3490" s="9"/>
      <c r="O3490" s="12">
        <v>15000</v>
      </c>
      <c r="P3490" s="9"/>
      <c r="Q3490" s="12">
        <f t="shared" si="102"/>
        <v>115000</v>
      </c>
      <c r="R3490" s="53"/>
      <c r="S3490" s="15"/>
    </row>
    <row r="3491" spans="1:33" ht="11.85" hidden="1" customHeight="1" x14ac:dyDescent="0.2">
      <c r="A3491" s="3" t="s">
        <v>1508</v>
      </c>
      <c r="C3491" s="12">
        <v>0</v>
      </c>
      <c r="E3491" s="12">
        <v>0</v>
      </c>
      <c r="G3491" s="12">
        <v>0</v>
      </c>
      <c r="I3491" s="12">
        <v>0</v>
      </c>
      <c r="K3491" s="12">
        <v>0</v>
      </c>
      <c r="L3491" s="9"/>
      <c r="M3491" s="12">
        <v>0</v>
      </c>
      <c r="N3491" s="9"/>
      <c r="O3491" s="12">
        <v>0</v>
      </c>
      <c r="P3491" s="9"/>
      <c r="Q3491" s="12">
        <f t="shared" si="102"/>
        <v>0</v>
      </c>
      <c r="R3491" s="54"/>
    </row>
    <row r="3492" spans="1:33" ht="11.85" customHeight="1" x14ac:dyDescent="0.2">
      <c r="A3492" s="3" t="s">
        <v>342</v>
      </c>
      <c r="C3492" s="2">
        <f>SUM(C3483:C3491)</f>
        <v>907265.65999999992</v>
      </c>
      <c r="E3492" s="2">
        <f>SUM(E3483:E3491)</f>
        <v>787120.22</v>
      </c>
      <c r="G3492" s="2">
        <f>SUM(G3483:G3491)</f>
        <v>887075.96</v>
      </c>
      <c r="I3492" s="2">
        <f>SUM(I3483:I3491)</f>
        <v>1492700</v>
      </c>
      <c r="K3492" s="2">
        <f>SUM(K3483:K3491)</f>
        <v>2012184</v>
      </c>
      <c r="L3492" s="9"/>
      <c r="M3492" s="2">
        <f>SUM(M3483:M3491)</f>
        <v>732400</v>
      </c>
      <c r="N3492" s="9"/>
      <c r="O3492" s="2">
        <f>SUM(O3483:O3491)</f>
        <v>15000</v>
      </c>
      <c r="P3492" s="9"/>
      <c r="Q3492" s="2">
        <f>SUM(Q3483:Q3491)</f>
        <v>747400</v>
      </c>
      <c r="R3492" s="54"/>
      <c r="T3492" s="14"/>
      <c r="U3492" s="2"/>
    </row>
    <row r="3493" spans="1:33" ht="11.85" customHeight="1" x14ac:dyDescent="0.2">
      <c r="L3493" s="9"/>
      <c r="N3493" s="9"/>
      <c r="P3493" s="9"/>
      <c r="T3493" s="11"/>
    </row>
    <row r="3494" spans="1:33" ht="11.85" customHeight="1" x14ac:dyDescent="0.2">
      <c r="A3494" s="3" t="s">
        <v>1509</v>
      </c>
      <c r="C3494" s="2">
        <f>C3413+C3434+C3460+C3474+C3480+C3492</f>
        <v>2725972.5300000003</v>
      </c>
      <c r="E3494" s="2">
        <f>E3413+E3434+E3460+E3474+E3480+E3492</f>
        <v>3365315.1399999997</v>
      </c>
      <c r="G3494" s="2">
        <f>G3413+G3434+G3460+G3474+G3480+G3492</f>
        <v>2950725.04</v>
      </c>
      <c r="I3494" s="2">
        <f>I3413+I3434+I3460+I3474+I3480+I3492</f>
        <v>3009394</v>
      </c>
      <c r="K3494" s="2">
        <f>K3413+K3434+K3460+K3474+K3480+K3492</f>
        <v>3723318</v>
      </c>
      <c r="L3494" s="9"/>
      <c r="M3494" s="2">
        <f>M3413+M3434+M3460+M3474+M3480+M3492</f>
        <v>2198725</v>
      </c>
      <c r="N3494" s="9"/>
      <c r="O3494" s="2">
        <f>O3413+O3434+O3460+O3474+O3480+O3492</f>
        <v>290000</v>
      </c>
      <c r="P3494" s="9"/>
      <c r="Q3494" s="2">
        <f>Q3413+Q3434+Q3460+Q3474+Q3480+Q3492</f>
        <v>2488725</v>
      </c>
      <c r="R3494" s="54"/>
      <c r="T3494" s="11"/>
      <c r="U3494" s="13"/>
      <c r="V3494" s="9"/>
      <c r="AG3494" s="2"/>
    </row>
    <row r="3495" spans="1:33" ht="11.85" customHeight="1" x14ac:dyDescent="0.2"/>
    <row r="3496" spans="1:33" ht="11.85" customHeight="1" x14ac:dyDescent="0.2">
      <c r="R3496" s="54"/>
    </row>
    <row r="3497" spans="1:33" ht="11.85" customHeight="1" x14ac:dyDescent="0.2">
      <c r="R3497" s="54"/>
    </row>
    <row r="3498" spans="1:33" ht="11.85" customHeight="1" x14ac:dyDescent="0.2"/>
    <row r="3499" spans="1:33" ht="11.85" customHeight="1" x14ac:dyDescent="0.2"/>
    <row r="3500" spans="1:33" ht="11.85" customHeight="1" x14ac:dyDescent="0.2"/>
    <row r="3501" spans="1:33" ht="11.85" customHeight="1" x14ac:dyDescent="0.2"/>
    <row r="3502" spans="1:33" ht="11.85" customHeight="1" x14ac:dyDescent="0.2"/>
    <row r="3503" spans="1:33" ht="11.85" customHeight="1" x14ac:dyDescent="0.2"/>
    <row r="3504" spans="1:33" ht="11.85" customHeight="1" x14ac:dyDescent="0.2"/>
    <row r="3505" ht="11.85" customHeight="1" x14ac:dyDescent="0.2"/>
    <row r="3506" ht="11.85" customHeight="1" x14ac:dyDescent="0.2"/>
    <row r="3507" ht="11.85" customHeight="1" x14ac:dyDescent="0.2"/>
    <row r="3508" ht="11.85" customHeight="1" x14ac:dyDescent="0.2"/>
    <row r="3509" ht="11.85" customHeight="1" x14ac:dyDescent="0.2"/>
    <row r="3510" ht="11.45" customHeight="1" x14ac:dyDescent="0.2"/>
    <row r="3511" ht="11.85" customHeight="1" x14ac:dyDescent="0.2"/>
    <row r="3512" ht="11.85" customHeight="1" x14ac:dyDescent="0.2"/>
    <row r="3513" ht="11.85" customHeight="1" x14ac:dyDescent="0.2"/>
    <row r="3514" ht="11.85" customHeight="1" x14ac:dyDescent="0.2"/>
    <row r="3515" ht="11.85" customHeight="1" x14ac:dyDescent="0.2"/>
    <row r="3516" ht="11.85" customHeight="1" x14ac:dyDescent="0.2"/>
    <row r="3517" ht="11.85" customHeight="1" x14ac:dyDescent="0.2"/>
    <row r="3518" ht="11.85" customHeight="1" x14ac:dyDescent="0.2"/>
    <row r="3519" ht="11.85" customHeight="1" x14ac:dyDescent="0.2"/>
    <row r="3520" ht="11.85" customHeight="1" x14ac:dyDescent="0.2"/>
    <row r="3521" spans="1:17" ht="11.85" customHeight="1" x14ac:dyDescent="0.2"/>
    <row r="3522" spans="1:17" ht="11.85" customHeight="1" x14ac:dyDescent="0.2"/>
    <row r="3523" spans="1:17" ht="11.85" customHeight="1" x14ac:dyDescent="0.2"/>
    <row r="3524" spans="1:17" ht="11.85" customHeight="1" x14ac:dyDescent="0.2"/>
    <row r="3525" spans="1:17" ht="11.85" customHeight="1" x14ac:dyDescent="0.2"/>
    <row r="3526" spans="1:17" ht="11.85" customHeight="1" x14ac:dyDescent="0.2"/>
    <row r="3527" spans="1:17" ht="11.85" customHeight="1" x14ac:dyDescent="0.2"/>
    <row r="3528" spans="1:17" ht="11.85" customHeight="1" x14ac:dyDescent="0.2"/>
    <row r="3529" spans="1:17" ht="11.85" customHeight="1" x14ac:dyDescent="0.2">
      <c r="A3529" s="1"/>
      <c r="B3529" s="1"/>
      <c r="E3529" s="2" t="str">
        <f>$E$1</f>
        <v>CITY OF BRADY</v>
      </c>
    </row>
    <row r="3530" spans="1:17" ht="11.85" customHeight="1" x14ac:dyDescent="0.2">
      <c r="E3530" s="2" t="str">
        <f>$E$2</f>
        <v>BUDGET  REPORT</v>
      </c>
    </row>
    <row r="3531" spans="1:17" ht="11.85" customHeight="1" x14ac:dyDescent="0.2">
      <c r="E3531" s="2" t="str">
        <f>$E$3</f>
        <v>FISCAL YEAR 2025 - 2026</v>
      </c>
    </row>
    <row r="3532" spans="1:17" ht="11.85" customHeight="1" x14ac:dyDescent="0.2">
      <c r="A3532" s="3" t="s">
        <v>1313</v>
      </c>
    </row>
    <row r="3533" spans="1:17" ht="11.85" customHeight="1" x14ac:dyDescent="0.2">
      <c r="A3533" s="3" t="s">
        <v>1510</v>
      </c>
    </row>
    <row r="3534" spans="1:17" ht="11.85" customHeight="1" x14ac:dyDescent="0.2">
      <c r="I3534" s="49" t="str">
        <f>$I$6</f>
        <v>(----- 2024-2025------)</v>
      </c>
      <c r="J3534" s="49"/>
      <c r="K3534" s="49"/>
      <c r="L3534" s="6"/>
      <c r="M3534" s="50" t="str">
        <f>$M$6</f>
        <v>2025-2026</v>
      </c>
      <c r="N3534" s="50"/>
      <c r="O3534" s="50"/>
      <c r="P3534" s="50"/>
      <c r="Q3534" s="50"/>
    </row>
    <row r="3535" spans="1:17" ht="11.85" customHeight="1" x14ac:dyDescent="0.2">
      <c r="C3535" s="5" t="str">
        <f>$C$7</f>
        <v>2021-2022</v>
      </c>
      <c r="D3535" s="5"/>
      <c r="E3535" s="5" t="str">
        <f>$E$7</f>
        <v>2022-2023</v>
      </c>
      <c r="F3535" s="5"/>
      <c r="G3535" s="5" t="str">
        <f>$G$7</f>
        <v>2023-2024</v>
      </c>
      <c r="H3535" s="5"/>
      <c r="I3535" s="5" t="s">
        <v>9</v>
      </c>
      <c r="J3535" s="5"/>
      <c r="K3535" s="5" t="str">
        <f>+$K$7</f>
        <v>PROJECTED</v>
      </c>
      <c r="L3535" s="6"/>
      <c r="M3535" s="5" t="str">
        <f>$M$7</f>
        <v>2025-2026</v>
      </c>
      <c r="N3535" s="6"/>
      <c r="O3535" s="5" t="str">
        <f>$O$7</f>
        <v>2025-2026</v>
      </c>
      <c r="P3535" s="6"/>
      <c r="Q3535" s="5" t="str">
        <f>$Q$7</f>
        <v>APPROVED</v>
      </c>
    </row>
    <row r="3536" spans="1:17" ht="11.85" customHeight="1" x14ac:dyDescent="0.2">
      <c r="A3536" s="7" t="s">
        <v>279</v>
      </c>
      <c r="C3536" s="8" t="s">
        <v>12</v>
      </c>
      <c r="D3536" s="5"/>
      <c r="E3536" s="8" t="s">
        <v>12</v>
      </c>
      <c r="F3536" s="5"/>
      <c r="G3536" s="8" t="s">
        <v>12</v>
      </c>
      <c r="H3536" s="5"/>
      <c r="I3536" s="8" t="s">
        <v>13</v>
      </c>
      <c r="J3536" s="5"/>
      <c r="K3536" s="8" t="s">
        <v>13</v>
      </c>
      <c r="L3536" s="6"/>
      <c r="M3536" s="8" t="str">
        <f>$M$8</f>
        <v>BASE</v>
      </c>
      <c r="N3536" s="6"/>
      <c r="O3536" s="8" t="str">
        <f>$O$8</f>
        <v>SUPPLEMENTAL</v>
      </c>
      <c r="P3536" s="6"/>
      <c r="Q3536" s="8" t="str">
        <f>$Q$8</f>
        <v>BUDGET</v>
      </c>
    </row>
    <row r="3537" spans="1:21" ht="11.85" customHeight="1" x14ac:dyDescent="0.2"/>
    <row r="3538" spans="1:21" ht="11.85" customHeight="1" x14ac:dyDescent="0.2">
      <c r="A3538" s="10" t="s">
        <v>292</v>
      </c>
      <c r="L3538" s="9"/>
      <c r="N3538" s="9"/>
      <c r="P3538" s="9"/>
    </row>
    <row r="3539" spans="1:21" ht="11.85" customHeight="1" x14ac:dyDescent="0.2">
      <c r="A3539" s="3" t="s">
        <v>1511</v>
      </c>
      <c r="C3539" s="2">
        <v>0</v>
      </c>
      <c r="E3539" s="2">
        <v>0</v>
      </c>
      <c r="G3539" s="2">
        <v>0</v>
      </c>
      <c r="I3539" s="2">
        <v>0</v>
      </c>
      <c r="K3539" s="2">
        <v>0</v>
      </c>
      <c r="L3539" s="9"/>
      <c r="M3539" s="2">
        <v>0</v>
      </c>
      <c r="N3539" s="9"/>
      <c r="O3539" s="2">
        <v>0</v>
      </c>
      <c r="P3539" s="9"/>
      <c r="Q3539" s="2">
        <f t="shared" ref="Q3539:Q3544" si="103">M3539+O3539</f>
        <v>0</v>
      </c>
      <c r="T3539" s="11"/>
      <c r="U3539" s="9"/>
    </row>
    <row r="3540" spans="1:21" ht="11.85" customHeight="1" x14ac:dyDescent="0.2">
      <c r="A3540" s="3" t="s">
        <v>1512</v>
      </c>
      <c r="C3540" s="2">
        <v>0</v>
      </c>
      <c r="E3540" s="2">
        <v>0</v>
      </c>
      <c r="G3540" s="2">
        <v>0</v>
      </c>
      <c r="I3540" s="2">
        <v>0</v>
      </c>
      <c r="K3540" s="2">
        <v>0</v>
      </c>
      <c r="L3540" s="9"/>
      <c r="M3540" s="2">
        <v>0</v>
      </c>
      <c r="N3540" s="9"/>
      <c r="O3540" s="2">
        <v>0</v>
      </c>
      <c r="P3540" s="9"/>
      <c r="Q3540" s="2">
        <f t="shared" si="103"/>
        <v>0</v>
      </c>
      <c r="T3540" s="11"/>
      <c r="U3540" s="9"/>
    </row>
    <row r="3541" spans="1:21" ht="11.85" customHeight="1" x14ac:dyDescent="0.2">
      <c r="A3541" s="3" t="s">
        <v>1513</v>
      </c>
      <c r="C3541" s="2">
        <v>0</v>
      </c>
      <c r="E3541" s="2">
        <v>0</v>
      </c>
      <c r="G3541" s="2">
        <v>0</v>
      </c>
      <c r="I3541" s="2">
        <v>0</v>
      </c>
      <c r="K3541" s="2">
        <v>0</v>
      </c>
      <c r="L3541" s="9"/>
      <c r="M3541" s="2">
        <v>0</v>
      </c>
      <c r="N3541" s="9"/>
      <c r="O3541" s="2">
        <v>0</v>
      </c>
      <c r="P3541" s="9"/>
      <c r="Q3541" s="2">
        <f t="shared" si="103"/>
        <v>0</v>
      </c>
      <c r="T3541" s="11"/>
    </row>
    <row r="3542" spans="1:21" ht="11.85" customHeight="1" x14ac:dyDescent="0.2">
      <c r="A3542" s="3" t="s">
        <v>1514</v>
      </c>
      <c r="C3542" s="2">
        <v>0</v>
      </c>
      <c r="E3542" s="2">
        <v>0</v>
      </c>
      <c r="G3542" s="2">
        <v>0</v>
      </c>
      <c r="I3542" s="2">
        <v>0</v>
      </c>
      <c r="K3542" s="2">
        <v>0</v>
      </c>
      <c r="L3542" s="9"/>
      <c r="M3542" s="2">
        <v>0</v>
      </c>
      <c r="N3542" s="9"/>
      <c r="O3542" s="2">
        <v>0</v>
      </c>
      <c r="P3542" s="9"/>
      <c r="Q3542" s="2">
        <f t="shared" si="103"/>
        <v>0</v>
      </c>
      <c r="T3542" s="11"/>
      <c r="U3542" s="9"/>
    </row>
    <row r="3543" spans="1:21" ht="11.85" customHeight="1" x14ac:dyDescent="0.2">
      <c r="A3543" s="3" t="s">
        <v>1515</v>
      </c>
      <c r="C3543" s="2">
        <v>0</v>
      </c>
      <c r="E3543" s="2">
        <v>0</v>
      </c>
      <c r="G3543" s="2">
        <v>0</v>
      </c>
      <c r="I3543" s="2">
        <v>0</v>
      </c>
      <c r="K3543" s="2">
        <v>0</v>
      </c>
      <c r="L3543" s="9"/>
      <c r="M3543" s="2">
        <v>0</v>
      </c>
      <c r="N3543" s="9"/>
      <c r="O3543" s="2">
        <v>0</v>
      </c>
      <c r="P3543" s="9"/>
      <c r="Q3543" s="2">
        <f t="shared" si="103"/>
        <v>0</v>
      </c>
      <c r="T3543" s="11"/>
      <c r="U3543" s="9"/>
    </row>
    <row r="3544" spans="1:21" ht="11.85" customHeight="1" x14ac:dyDescent="0.2">
      <c r="A3544" s="3" t="s">
        <v>1516</v>
      </c>
      <c r="C3544" s="12">
        <v>0</v>
      </c>
      <c r="E3544" s="12">
        <v>0</v>
      </c>
      <c r="G3544" s="12">
        <v>0</v>
      </c>
      <c r="I3544" s="12">
        <v>0</v>
      </c>
      <c r="K3544" s="12">
        <v>0</v>
      </c>
      <c r="L3544" s="9"/>
      <c r="M3544" s="12">
        <v>0</v>
      </c>
      <c r="N3544" s="9"/>
      <c r="O3544" s="12">
        <v>0</v>
      </c>
      <c r="P3544" s="9"/>
      <c r="Q3544" s="12">
        <f t="shared" si="103"/>
        <v>0</v>
      </c>
      <c r="T3544" s="11"/>
      <c r="U3544" s="9"/>
    </row>
    <row r="3545" spans="1:21" ht="11.85" hidden="1" customHeight="1" x14ac:dyDescent="0.2">
      <c r="L3545" s="9"/>
      <c r="N3545" s="9"/>
      <c r="P3545" s="9"/>
      <c r="T3545" s="11"/>
      <c r="U3545" s="9"/>
    </row>
    <row r="3546" spans="1:21" ht="11.85" hidden="1" customHeight="1" x14ac:dyDescent="0.2">
      <c r="L3546" s="9"/>
      <c r="N3546" s="9"/>
      <c r="P3546" s="9"/>
      <c r="T3546" s="11"/>
      <c r="U3546" s="9"/>
    </row>
    <row r="3547" spans="1:21" ht="11.85" hidden="1" customHeight="1" x14ac:dyDescent="0.2">
      <c r="L3547" s="9"/>
      <c r="N3547" s="9"/>
      <c r="P3547" s="9"/>
      <c r="T3547" s="11"/>
      <c r="U3547" s="9"/>
    </row>
    <row r="3548" spans="1:21" ht="11.85" hidden="1" customHeight="1" x14ac:dyDescent="0.2">
      <c r="C3548" s="12">
        <v>0</v>
      </c>
      <c r="E3548" s="12">
        <v>0</v>
      </c>
      <c r="G3548" s="12">
        <v>0</v>
      </c>
      <c r="I3548" s="12">
        <v>0</v>
      </c>
      <c r="K3548" s="12">
        <v>0</v>
      </c>
      <c r="L3548" s="9"/>
      <c r="M3548" s="12">
        <v>0</v>
      </c>
      <c r="N3548" s="9"/>
      <c r="O3548" s="12">
        <v>0</v>
      </c>
      <c r="P3548" s="9"/>
      <c r="Q3548" s="12">
        <f>M3548+O3548</f>
        <v>0</v>
      </c>
      <c r="T3548" s="11"/>
    </row>
    <row r="3549" spans="1:21" ht="11.85" customHeight="1" x14ac:dyDescent="0.2">
      <c r="A3549" s="3" t="s">
        <v>310</v>
      </c>
      <c r="C3549" s="2">
        <f>SUM(C3539:C3548)</f>
        <v>0</v>
      </c>
      <c r="E3549" s="2">
        <f>SUM(E3539:E3548)</f>
        <v>0</v>
      </c>
      <c r="G3549" s="2">
        <f>SUM(G3539:G3548)</f>
        <v>0</v>
      </c>
      <c r="I3549" s="2">
        <f>SUM(I3539:I3548)</f>
        <v>0</v>
      </c>
      <c r="K3549" s="2">
        <f>SUM(K3539:K3548)</f>
        <v>0</v>
      </c>
      <c r="L3549" s="9"/>
      <c r="M3549" s="2">
        <f>SUM(M3539:M3548)</f>
        <v>0</v>
      </c>
      <c r="N3549" s="9"/>
      <c r="O3549" s="2">
        <f>SUM(O3539:O3548)</f>
        <v>0</v>
      </c>
      <c r="P3549" s="9"/>
      <c r="Q3549" s="2">
        <f>SUM(Q3539:Q3548)</f>
        <v>0</v>
      </c>
    </row>
    <row r="3550" spans="1:21" ht="11.85" customHeight="1" x14ac:dyDescent="0.2">
      <c r="L3550" s="9"/>
      <c r="N3550" s="9"/>
      <c r="P3550" s="9"/>
    </row>
    <row r="3551" spans="1:21" ht="11.85" customHeight="1" x14ac:dyDescent="0.2">
      <c r="A3551" s="10" t="s">
        <v>338</v>
      </c>
      <c r="L3551" s="9"/>
      <c r="N3551" s="9"/>
      <c r="P3551" s="9"/>
    </row>
    <row r="3552" spans="1:21" ht="11.85" customHeight="1" x14ac:dyDescent="0.2">
      <c r="A3552" s="3" t="s">
        <v>1517</v>
      </c>
      <c r="C3552" s="12">
        <v>0</v>
      </c>
      <c r="E3552" s="12">
        <v>0</v>
      </c>
      <c r="G3552" s="12">
        <v>0</v>
      </c>
      <c r="I3552" s="12">
        <v>0</v>
      </c>
      <c r="K3552" s="12">
        <v>0</v>
      </c>
      <c r="L3552" s="9"/>
      <c r="M3552" s="12">
        <v>0</v>
      </c>
      <c r="N3552" s="9"/>
      <c r="O3552" s="12">
        <v>0</v>
      </c>
      <c r="P3552" s="9"/>
      <c r="Q3552" s="12">
        <f>M3552+O3552</f>
        <v>0</v>
      </c>
    </row>
    <row r="3553" spans="1:22" ht="11.85" customHeight="1" x14ac:dyDescent="0.2">
      <c r="A3553" s="3" t="s">
        <v>342</v>
      </c>
      <c r="C3553" s="2">
        <f>SUM(C3552:C3552)</f>
        <v>0</v>
      </c>
      <c r="E3553" s="2">
        <f>SUM(E3552:E3552)</f>
        <v>0</v>
      </c>
      <c r="G3553" s="2">
        <f>SUM(G3552:G3552)</f>
        <v>0</v>
      </c>
      <c r="I3553" s="2">
        <f>SUM(I3552:I3552)</f>
        <v>0</v>
      </c>
      <c r="K3553" s="2">
        <f>SUM(K3552:K3552)</f>
        <v>0</v>
      </c>
      <c r="L3553" s="9"/>
      <c r="M3553" s="2">
        <f>SUM(M3552:M3552)</f>
        <v>0</v>
      </c>
      <c r="N3553" s="9"/>
      <c r="O3553" s="2">
        <f>SUM(O3552:O3552)</f>
        <v>0</v>
      </c>
      <c r="P3553" s="9"/>
      <c r="Q3553" s="2">
        <f>SUM(Q3552:Q3552)</f>
        <v>0</v>
      </c>
      <c r="V3553" s="37"/>
    </row>
    <row r="3554" spans="1:22" ht="11.85" customHeight="1" x14ac:dyDescent="0.2">
      <c r="L3554" s="9"/>
      <c r="N3554" s="9"/>
      <c r="P3554" s="9"/>
      <c r="T3554" s="11"/>
    </row>
    <row r="3555" spans="1:22" ht="11.85" customHeight="1" x14ac:dyDescent="0.2">
      <c r="A3555" s="3" t="s">
        <v>1518</v>
      </c>
      <c r="C3555" s="2">
        <f>+C3549+C3553</f>
        <v>0</v>
      </c>
      <c r="E3555" s="2">
        <f>+E3549+E3553</f>
        <v>0</v>
      </c>
      <c r="G3555" s="2">
        <f>+G3549+G3553</f>
        <v>0</v>
      </c>
      <c r="I3555" s="2">
        <f>+I3549+I3553</f>
        <v>0</v>
      </c>
      <c r="K3555" s="2">
        <f>+K3549+K3553</f>
        <v>0</v>
      </c>
      <c r="L3555" s="2"/>
      <c r="M3555" s="2">
        <f>+M3549+M3553</f>
        <v>0</v>
      </c>
      <c r="N3555" s="2"/>
      <c r="O3555" s="2">
        <f>+O3549+O3553</f>
        <v>0</v>
      </c>
      <c r="P3555" s="2"/>
      <c r="Q3555" s="2">
        <f>+Q3549+Q3553</f>
        <v>0</v>
      </c>
      <c r="R3555" s="54"/>
      <c r="U3555" s="13"/>
    </row>
    <row r="3556" spans="1:22" ht="11.85" customHeight="1" x14ac:dyDescent="0.2">
      <c r="L3556" s="9"/>
      <c r="N3556" s="9"/>
      <c r="P3556" s="9"/>
      <c r="T3556" s="11"/>
    </row>
    <row r="3557" spans="1:22" ht="11.85" customHeight="1" x14ac:dyDescent="0.2">
      <c r="L3557" s="9"/>
      <c r="N3557" s="9"/>
      <c r="P3557" s="9"/>
      <c r="T3557" s="11"/>
    </row>
    <row r="3558" spans="1:22" ht="11.85" customHeight="1" x14ac:dyDescent="0.2">
      <c r="L3558" s="9"/>
      <c r="N3558" s="9"/>
      <c r="P3558" s="9"/>
      <c r="T3558" s="11"/>
    </row>
    <row r="3559" spans="1:22" ht="11.85" customHeight="1" x14ac:dyDescent="0.2">
      <c r="L3559" s="9"/>
      <c r="N3559" s="9"/>
      <c r="P3559" s="9"/>
      <c r="T3559" s="11"/>
    </row>
    <row r="3560" spans="1:22" ht="11.85" customHeight="1" x14ac:dyDescent="0.2">
      <c r="L3560" s="9"/>
      <c r="N3560" s="9"/>
      <c r="P3560" s="9"/>
      <c r="T3560" s="11"/>
    </row>
    <row r="3561" spans="1:22" ht="11.85" customHeight="1" x14ac:dyDescent="0.2">
      <c r="L3561" s="9"/>
      <c r="N3561" s="9"/>
      <c r="P3561" s="9"/>
      <c r="T3561" s="11"/>
    </row>
    <row r="3562" spans="1:22" ht="11.85" customHeight="1" x14ac:dyDescent="0.2">
      <c r="L3562" s="9"/>
      <c r="N3562" s="9"/>
      <c r="P3562" s="9"/>
      <c r="T3562" s="11"/>
    </row>
    <row r="3563" spans="1:22" ht="11.85" customHeight="1" x14ac:dyDescent="0.2">
      <c r="A3563" s="1"/>
      <c r="B3563" s="1"/>
      <c r="E3563" s="2" t="str">
        <f>$E$1</f>
        <v>CITY OF BRADY</v>
      </c>
    </row>
    <row r="3564" spans="1:22" ht="11.85" customHeight="1" x14ac:dyDescent="0.2">
      <c r="E3564" s="2" t="str">
        <f>$E$2</f>
        <v>BUDGET  REPORT</v>
      </c>
    </row>
    <row r="3565" spans="1:22" ht="11.85" customHeight="1" x14ac:dyDescent="0.2">
      <c r="E3565" s="2" t="str">
        <f>$E$3</f>
        <v>FISCAL YEAR 2025 - 2026</v>
      </c>
    </row>
    <row r="3566" spans="1:22" ht="11.85" customHeight="1" x14ac:dyDescent="0.2">
      <c r="A3566" s="3" t="s">
        <v>1313</v>
      </c>
      <c r="S3566" s="18"/>
    </row>
    <row r="3567" spans="1:22" ht="11.85" customHeight="1" x14ac:dyDescent="0.2">
      <c r="A3567" s="3" t="s">
        <v>1519</v>
      </c>
    </row>
    <row r="3568" spans="1:22" ht="11.85" customHeight="1" x14ac:dyDescent="0.2">
      <c r="I3568" s="49" t="str">
        <f>$I$6</f>
        <v>(----- 2024-2025------)</v>
      </c>
      <c r="J3568" s="49"/>
      <c r="K3568" s="49"/>
      <c r="L3568" s="6"/>
      <c r="M3568" s="50" t="str">
        <f>$M$6</f>
        <v>2025-2026</v>
      </c>
      <c r="N3568" s="50"/>
      <c r="O3568" s="50"/>
      <c r="P3568" s="50"/>
      <c r="Q3568" s="50"/>
    </row>
    <row r="3569" spans="1:21" ht="11.85" customHeight="1" x14ac:dyDescent="0.2">
      <c r="C3569" s="5" t="str">
        <f>$C$7</f>
        <v>2021-2022</v>
      </c>
      <c r="D3569" s="5"/>
      <c r="E3569" s="5" t="str">
        <f>$E$7</f>
        <v>2022-2023</v>
      </c>
      <c r="F3569" s="5"/>
      <c r="G3569" s="5" t="str">
        <f>$G$7</f>
        <v>2023-2024</v>
      </c>
      <c r="H3569" s="5"/>
      <c r="I3569" s="5" t="s">
        <v>9</v>
      </c>
      <c r="J3569" s="5"/>
      <c r="K3569" s="5" t="str">
        <f>+$K$7</f>
        <v>PROJECTED</v>
      </c>
      <c r="L3569" s="6"/>
      <c r="M3569" s="5" t="str">
        <f>$M$7</f>
        <v>2025-2026</v>
      </c>
      <c r="N3569" s="6"/>
      <c r="O3569" s="5" t="str">
        <f>$O$7</f>
        <v>2025-2026</v>
      </c>
      <c r="P3569" s="6"/>
      <c r="Q3569" s="5" t="str">
        <f>$Q$7</f>
        <v>APPROVED</v>
      </c>
    </row>
    <row r="3570" spans="1:21" ht="11.85" customHeight="1" x14ac:dyDescent="0.2">
      <c r="A3570" s="7" t="s">
        <v>279</v>
      </c>
      <c r="C3570" s="8" t="s">
        <v>12</v>
      </c>
      <c r="D3570" s="5"/>
      <c r="E3570" s="8" t="s">
        <v>12</v>
      </c>
      <c r="F3570" s="5"/>
      <c r="G3570" s="8" t="s">
        <v>12</v>
      </c>
      <c r="H3570" s="5"/>
      <c r="I3570" s="8" t="s">
        <v>13</v>
      </c>
      <c r="J3570" s="5"/>
      <c r="K3570" s="8" t="s">
        <v>13</v>
      </c>
      <c r="L3570" s="6"/>
      <c r="M3570" s="8" t="str">
        <f>$M$8</f>
        <v>BASE</v>
      </c>
      <c r="N3570" s="6"/>
      <c r="O3570" s="8" t="str">
        <f>$O$8</f>
        <v>SUPPLEMENTAL</v>
      </c>
      <c r="P3570" s="6"/>
      <c r="Q3570" s="8" t="str">
        <f>$Q$8</f>
        <v>BUDGET</v>
      </c>
    </row>
    <row r="3571" spans="1:21" ht="11.85" customHeight="1" x14ac:dyDescent="0.2"/>
    <row r="3572" spans="1:21" ht="11.85" customHeight="1" x14ac:dyDescent="0.2">
      <c r="A3572" s="10" t="s">
        <v>280</v>
      </c>
    </row>
    <row r="3573" spans="1:21" ht="11.85" customHeight="1" x14ac:dyDescent="0.2">
      <c r="A3573" s="3" t="s">
        <v>1520</v>
      </c>
      <c r="C3573" s="2">
        <v>0</v>
      </c>
      <c r="E3573" s="2">
        <v>88438.63</v>
      </c>
      <c r="G3573" s="2">
        <v>110956.93</v>
      </c>
      <c r="I3573" s="2">
        <v>114511</v>
      </c>
      <c r="K3573" s="2">
        <v>114511</v>
      </c>
      <c r="L3573" s="9"/>
      <c r="M3573" s="2">
        <v>117875</v>
      </c>
      <c r="N3573" s="9"/>
      <c r="O3573" s="2">
        <v>0</v>
      </c>
      <c r="P3573" s="9"/>
      <c r="Q3573" s="2">
        <f t="shared" ref="Q3573:Q3582" si="104">M3573+O3573</f>
        <v>117875</v>
      </c>
      <c r="T3573" s="11"/>
    </row>
    <row r="3574" spans="1:21" ht="11.85" customHeight="1" x14ac:dyDescent="0.2">
      <c r="A3574" s="3" t="s">
        <v>1521</v>
      </c>
      <c r="C3574" s="2">
        <v>0</v>
      </c>
      <c r="E3574" s="2">
        <v>439.14</v>
      </c>
      <c r="G3574" s="2">
        <v>1353.78</v>
      </c>
      <c r="I3574" s="2">
        <v>6500</v>
      </c>
      <c r="K3574" s="2">
        <v>6500</v>
      </c>
      <c r="L3574" s="9"/>
      <c r="M3574" s="2">
        <v>5500</v>
      </c>
      <c r="N3574" s="9"/>
      <c r="O3574" s="2">
        <v>0</v>
      </c>
      <c r="P3574" s="9"/>
      <c r="Q3574" s="2">
        <f t="shared" si="104"/>
        <v>5500</v>
      </c>
      <c r="T3574" s="11"/>
    </row>
    <row r="3575" spans="1:21" ht="11.85" customHeight="1" x14ac:dyDescent="0.2">
      <c r="A3575" s="3" t="s">
        <v>1522</v>
      </c>
      <c r="C3575" s="2">
        <v>0</v>
      </c>
      <c r="E3575" s="2">
        <v>2262.5</v>
      </c>
      <c r="G3575" s="2">
        <v>1500</v>
      </c>
      <c r="I3575" s="2">
        <v>2400</v>
      </c>
      <c r="K3575" s="2">
        <v>2400</v>
      </c>
      <c r="L3575" s="9"/>
      <c r="M3575" s="2">
        <v>3300</v>
      </c>
      <c r="N3575" s="9"/>
      <c r="O3575" s="2">
        <v>0</v>
      </c>
      <c r="P3575" s="9"/>
      <c r="Q3575" s="2">
        <f t="shared" si="104"/>
        <v>3300</v>
      </c>
      <c r="T3575" s="11"/>
    </row>
    <row r="3576" spans="1:21" ht="11.85" customHeight="1" x14ac:dyDescent="0.2">
      <c r="A3576" s="3" t="s">
        <v>1523</v>
      </c>
      <c r="C3576" s="2">
        <v>0</v>
      </c>
      <c r="E3576" s="2">
        <v>210</v>
      </c>
      <c r="G3576" s="2">
        <v>5040</v>
      </c>
      <c r="I3576" s="2">
        <v>10950</v>
      </c>
      <c r="K3576" s="2">
        <v>10950</v>
      </c>
      <c r="L3576" s="9"/>
      <c r="M3576" s="2">
        <v>10950</v>
      </c>
      <c r="N3576" s="9"/>
      <c r="O3576" s="2">
        <v>0</v>
      </c>
      <c r="P3576" s="9"/>
      <c r="Q3576" s="2">
        <f t="shared" si="104"/>
        <v>10950</v>
      </c>
      <c r="T3576" s="11"/>
    </row>
    <row r="3577" spans="1:21" ht="11.85" customHeight="1" x14ac:dyDescent="0.2">
      <c r="A3577" s="3" t="s">
        <v>1524</v>
      </c>
      <c r="C3577" s="2">
        <v>0</v>
      </c>
      <c r="E3577" s="2">
        <v>0</v>
      </c>
      <c r="G3577" s="2">
        <v>150</v>
      </c>
      <c r="I3577" s="2">
        <v>300</v>
      </c>
      <c r="K3577" s="2">
        <v>300</v>
      </c>
      <c r="L3577" s="9"/>
      <c r="M3577" s="2">
        <v>300</v>
      </c>
      <c r="N3577" s="9"/>
      <c r="O3577" s="2">
        <v>0</v>
      </c>
      <c r="P3577" s="9"/>
      <c r="Q3577" s="2">
        <f t="shared" si="104"/>
        <v>300</v>
      </c>
      <c r="T3577" s="11"/>
    </row>
    <row r="3578" spans="1:21" ht="11.85" customHeight="1" x14ac:dyDescent="0.2">
      <c r="A3578" s="3" t="s">
        <v>1525</v>
      </c>
      <c r="C3578" s="2">
        <v>0</v>
      </c>
      <c r="E3578" s="2">
        <v>15954.21</v>
      </c>
      <c r="G3578" s="2">
        <v>17809.36</v>
      </c>
      <c r="I3578" s="2">
        <v>20283</v>
      </c>
      <c r="K3578" s="2">
        <v>20283</v>
      </c>
      <c r="L3578" s="9"/>
      <c r="M3578" s="2">
        <v>22080</v>
      </c>
      <c r="N3578" s="9"/>
      <c r="O3578" s="2">
        <v>0</v>
      </c>
      <c r="P3578" s="9"/>
      <c r="Q3578" s="2">
        <f t="shared" si="104"/>
        <v>22080</v>
      </c>
      <c r="T3578" s="11"/>
    </row>
    <row r="3579" spans="1:21" ht="11.85" customHeight="1" x14ac:dyDescent="0.2">
      <c r="A3579" s="3" t="s">
        <v>1526</v>
      </c>
      <c r="C3579" s="2">
        <v>0</v>
      </c>
      <c r="E3579" s="2">
        <v>8868.2199999999993</v>
      </c>
      <c r="G3579" s="2">
        <v>11943.36</v>
      </c>
      <c r="I3579" s="2">
        <v>11753</v>
      </c>
      <c r="K3579" s="2">
        <v>11753</v>
      </c>
      <c r="L3579" s="9"/>
      <c r="M3579" s="2">
        <v>11671</v>
      </c>
      <c r="N3579" s="9"/>
      <c r="O3579" s="2">
        <v>0</v>
      </c>
      <c r="P3579" s="9"/>
      <c r="Q3579" s="2">
        <f t="shared" si="104"/>
        <v>11671</v>
      </c>
      <c r="T3579" s="11"/>
    </row>
    <row r="3580" spans="1:21" ht="11.85" customHeight="1" x14ac:dyDescent="0.2">
      <c r="A3580" s="3" t="s">
        <v>1527</v>
      </c>
      <c r="C3580" s="2">
        <v>0</v>
      </c>
      <c r="E3580" s="2">
        <v>2868.76</v>
      </c>
      <c r="G3580" s="2">
        <v>3009.36</v>
      </c>
      <c r="I3580" s="2">
        <v>2411</v>
      </c>
      <c r="K3580" s="2">
        <v>2411</v>
      </c>
      <c r="L3580" s="9"/>
      <c r="M3580" s="2">
        <v>2404</v>
      </c>
      <c r="N3580" s="9"/>
      <c r="O3580" s="2">
        <v>0</v>
      </c>
      <c r="P3580" s="9"/>
      <c r="Q3580" s="2">
        <f t="shared" si="104"/>
        <v>2404</v>
      </c>
      <c r="T3580" s="11"/>
    </row>
    <row r="3581" spans="1:21" ht="11.85" customHeight="1" x14ac:dyDescent="0.2">
      <c r="A3581" s="3" t="s">
        <v>1528</v>
      </c>
      <c r="C3581" s="2">
        <v>0</v>
      </c>
      <c r="E3581" s="2">
        <v>19.579999999999998</v>
      </c>
      <c r="G3581" s="2">
        <v>234</v>
      </c>
      <c r="I3581" s="2">
        <v>180</v>
      </c>
      <c r="K3581" s="2">
        <v>180</v>
      </c>
      <c r="L3581" s="9"/>
      <c r="M3581" s="2">
        <v>144</v>
      </c>
      <c r="N3581" s="9"/>
      <c r="O3581" s="2">
        <v>0</v>
      </c>
      <c r="P3581" s="9"/>
      <c r="Q3581" s="2">
        <f t="shared" si="104"/>
        <v>144</v>
      </c>
      <c r="T3581" s="11"/>
    </row>
    <row r="3582" spans="1:21" ht="11.85" customHeight="1" x14ac:dyDescent="0.2">
      <c r="A3582" s="3" t="s">
        <v>1529</v>
      </c>
      <c r="C3582" s="12">
        <v>0</v>
      </c>
      <c r="E3582" s="12">
        <v>6980.29</v>
      </c>
      <c r="G3582" s="12">
        <v>9119.65</v>
      </c>
      <c r="I3582" s="12">
        <v>9439</v>
      </c>
      <c r="K3582" s="12">
        <v>9439</v>
      </c>
      <c r="L3582" s="9"/>
      <c r="M3582" s="12">
        <v>9623</v>
      </c>
      <c r="N3582" s="9"/>
      <c r="O3582" s="12">
        <v>0</v>
      </c>
      <c r="P3582" s="9"/>
      <c r="Q3582" s="12">
        <f t="shared" si="104"/>
        <v>9623</v>
      </c>
      <c r="T3582" s="11"/>
    </row>
    <row r="3583" spans="1:21" ht="11.85" customHeight="1" x14ac:dyDescent="0.2">
      <c r="A3583" s="3" t="s">
        <v>291</v>
      </c>
      <c r="C3583" s="2">
        <f>SUM(C3573:C3582)</f>
        <v>0</v>
      </c>
      <c r="E3583" s="2">
        <f>SUM(E3573:E3582)</f>
        <v>126041.33</v>
      </c>
      <c r="G3583" s="2">
        <f>SUM(G3573:G3582)</f>
        <v>161116.43999999997</v>
      </c>
      <c r="I3583" s="2">
        <f>SUM(I3573:I3582)</f>
        <v>178727</v>
      </c>
      <c r="K3583" s="2">
        <f>SUM(K3573:K3582)</f>
        <v>178727</v>
      </c>
      <c r="L3583" s="9"/>
      <c r="M3583" s="2">
        <f>SUM(M3573:M3582)</f>
        <v>183847</v>
      </c>
      <c r="N3583" s="9"/>
      <c r="O3583" s="2">
        <f>SUM(O3573:O3582)</f>
        <v>0</v>
      </c>
      <c r="P3583" s="9"/>
      <c r="Q3583" s="2">
        <f>SUM(Q3573:Q3582)</f>
        <v>183847</v>
      </c>
      <c r="R3583" s="54"/>
      <c r="U3583" s="9"/>
    </row>
    <row r="3584" spans="1:21" ht="11.85" customHeight="1" x14ac:dyDescent="0.2">
      <c r="L3584" s="9"/>
      <c r="N3584" s="9"/>
      <c r="P3584" s="9"/>
    </row>
    <row r="3585" spans="1:20" ht="11.85" customHeight="1" x14ac:dyDescent="0.2">
      <c r="A3585" s="10" t="s">
        <v>292</v>
      </c>
      <c r="L3585" s="9"/>
      <c r="N3585" s="9"/>
      <c r="P3585" s="9"/>
    </row>
    <row r="3586" spans="1:20" ht="11.85" customHeight="1" x14ac:dyDescent="0.2">
      <c r="A3586" s="3" t="s">
        <v>1530</v>
      </c>
      <c r="C3586" s="2">
        <v>0</v>
      </c>
      <c r="E3586" s="2">
        <v>0</v>
      </c>
      <c r="G3586" s="2">
        <v>0</v>
      </c>
      <c r="I3586" s="2">
        <v>0</v>
      </c>
      <c r="K3586" s="2">
        <v>0</v>
      </c>
      <c r="L3586" s="9"/>
      <c r="M3586" s="2">
        <v>0</v>
      </c>
      <c r="N3586" s="9"/>
      <c r="O3586" s="2">
        <v>0</v>
      </c>
      <c r="P3586" s="9"/>
      <c r="Q3586" s="2">
        <f t="shared" ref="Q3586:Q3597" si="105">M3586+O3586</f>
        <v>0</v>
      </c>
      <c r="T3586" s="11"/>
    </row>
    <row r="3587" spans="1:20" ht="11.85" customHeight="1" x14ac:dyDescent="0.2">
      <c r="A3587" s="3" t="s">
        <v>1531</v>
      </c>
      <c r="C3587" s="2">
        <v>0</v>
      </c>
      <c r="E3587" s="2">
        <v>11816.05</v>
      </c>
      <c r="G3587" s="2">
        <v>22431.73</v>
      </c>
      <c r="I3587" s="2">
        <v>12000</v>
      </c>
      <c r="K3587" s="2">
        <v>82000</v>
      </c>
      <c r="L3587" s="9"/>
      <c r="M3587" s="2">
        <v>75000</v>
      </c>
      <c r="N3587" s="9"/>
      <c r="O3587" s="2">
        <v>0</v>
      </c>
      <c r="P3587" s="9"/>
      <c r="Q3587" s="2">
        <f t="shared" si="105"/>
        <v>75000</v>
      </c>
      <c r="T3587" s="11"/>
    </row>
    <row r="3588" spans="1:20" ht="11.85" customHeight="1" x14ac:dyDescent="0.2">
      <c r="A3588" s="3" t="s">
        <v>1532</v>
      </c>
      <c r="C3588" s="2">
        <v>0</v>
      </c>
      <c r="E3588" s="2">
        <v>0</v>
      </c>
      <c r="G3588" s="2">
        <v>0</v>
      </c>
      <c r="I3588" s="2">
        <v>1500</v>
      </c>
      <c r="K3588" s="2">
        <v>1500</v>
      </c>
      <c r="L3588" s="9"/>
      <c r="M3588" s="2">
        <v>20000</v>
      </c>
      <c r="N3588" s="9"/>
      <c r="O3588" s="2">
        <v>0</v>
      </c>
      <c r="P3588" s="9"/>
      <c r="Q3588" s="2">
        <f t="shared" si="105"/>
        <v>20000</v>
      </c>
      <c r="T3588" s="11"/>
    </row>
    <row r="3589" spans="1:20" ht="11.85" customHeight="1" x14ac:dyDescent="0.2">
      <c r="A3589" s="3" t="s">
        <v>1533</v>
      </c>
      <c r="C3589" s="2">
        <v>0</v>
      </c>
      <c r="E3589" s="2">
        <v>51.38</v>
      </c>
      <c r="G3589" s="2">
        <v>102.51</v>
      </c>
      <c r="I3589" s="2">
        <v>10000</v>
      </c>
      <c r="K3589" s="2">
        <v>5000</v>
      </c>
      <c r="L3589" s="9"/>
      <c r="M3589" s="2">
        <v>2000</v>
      </c>
      <c r="N3589" s="9"/>
      <c r="O3589" s="2">
        <v>0</v>
      </c>
      <c r="P3589" s="9"/>
      <c r="Q3589" s="2">
        <f t="shared" si="105"/>
        <v>2000</v>
      </c>
      <c r="T3589" s="11"/>
    </row>
    <row r="3590" spans="1:20" ht="11.85" customHeight="1" x14ac:dyDescent="0.2">
      <c r="A3590" s="3" t="s">
        <v>1534</v>
      </c>
      <c r="C3590" s="2">
        <v>0</v>
      </c>
      <c r="E3590" s="2">
        <v>12104.58</v>
      </c>
      <c r="G3590" s="2">
        <v>13379.01</v>
      </c>
      <c r="I3590" s="2">
        <v>14350</v>
      </c>
      <c r="K3590" s="2">
        <v>14350</v>
      </c>
      <c r="L3590" s="9"/>
      <c r="M3590" s="2">
        <v>17900</v>
      </c>
      <c r="N3590" s="9"/>
      <c r="O3590" s="2">
        <v>0</v>
      </c>
      <c r="P3590" s="9"/>
      <c r="Q3590" s="2">
        <f t="shared" si="105"/>
        <v>17900</v>
      </c>
      <c r="T3590" s="11"/>
    </row>
    <row r="3591" spans="1:20" ht="11.85" customHeight="1" x14ac:dyDescent="0.2">
      <c r="A3591" s="3" t="s">
        <v>1535</v>
      </c>
      <c r="C3591" s="2">
        <v>0</v>
      </c>
      <c r="E3591" s="2">
        <v>1216.93</v>
      </c>
      <c r="G3591" s="2">
        <v>1433.86</v>
      </c>
      <c r="I3591" s="2">
        <v>2600</v>
      </c>
      <c r="K3591" s="2">
        <v>2600</v>
      </c>
      <c r="L3591" s="9"/>
      <c r="M3591" s="2">
        <v>1700</v>
      </c>
      <c r="N3591" s="9"/>
      <c r="O3591" s="2">
        <v>0</v>
      </c>
      <c r="P3591" s="9"/>
      <c r="Q3591" s="2">
        <f t="shared" si="105"/>
        <v>1700</v>
      </c>
      <c r="T3591" s="11"/>
    </row>
    <row r="3592" spans="1:20" ht="11.85" customHeight="1" x14ac:dyDescent="0.2">
      <c r="A3592" s="3" t="s">
        <v>1536</v>
      </c>
      <c r="C3592" s="2">
        <v>0</v>
      </c>
      <c r="E3592" s="2">
        <v>0</v>
      </c>
      <c r="G3592" s="2">
        <v>79483.83</v>
      </c>
      <c r="I3592" s="2">
        <v>318000</v>
      </c>
      <c r="K3592" s="2">
        <v>323000</v>
      </c>
      <c r="L3592" s="9"/>
      <c r="M3592" s="2">
        <v>336000</v>
      </c>
      <c r="N3592" s="9"/>
      <c r="O3592" s="2">
        <v>0</v>
      </c>
      <c r="P3592" s="9"/>
      <c r="Q3592" s="2">
        <f t="shared" si="105"/>
        <v>336000</v>
      </c>
      <c r="T3592" s="11"/>
    </row>
    <row r="3593" spans="1:20" ht="11.85" customHeight="1" x14ac:dyDescent="0.2">
      <c r="A3593" s="3" t="s">
        <v>1537</v>
      </c>
      <c r="C3593" s="2">
        <v>0</v>
      </c>
      <c r="E3593" s="2">
        <v>0</v>
      </c>
      <c r="G3593" s="2">
        <v>0</v>
      </c>
      <c r="I3593" s="2">
        <v>0</v>
      </c>
      <c r="K3593" s="2">
        <v>0</v>
      </c>
      <c r="L3593" s="9"/>
      <c r="M3593" s="2">
        <v>0</v>
      </c>
      <c r="N3593" s="9"/>
      <c r="O3593" s="2">
        <v>0</v>
      </c>
      <c r="P3593" s="9"/>
      <c r="Q3593" s="2">
        <f t="shared" si="105"/>
        <v>0</v>
      </c>
      <c r="T3593" s="11"/>
    </row>
    <row r="3594" spans="1:20" ht="11.85" customHeight="1" x14ac:dyDescent="0.2">
      <c r="A3594" s="3" t="s">
        <v>1538</v>
      </c>
      <c r="C3594" s="2">
        <v>0</v>
      </c>
      <c r="E3594" s="2">
        <v>292.89999999999998</v>
      </c>
      <c r="G3594" s="2">
        <v>14400.34</v>
      </c>
      <c r="I3594" s="2">
        <v>0</v>
      </c>
      <c r="K3594" s="2">
        <v>19000</v>
      </c>
      <c r="L3594" s="9"/>
      <c r="M3594" s="2">
        <v>5000</v>
      </c>
      <c r="N3594" s="9"/>
      <c r="O3594" s="2">
        <v>0</v>
      </c>
      <c r="P3594" s="9"/>
      <c r="Q3594" s="2">
        <f t="shared" si="105"/>
        <v>5000</v>
      </c>
      <c r="T3594" s="11"/>
    </row>
    <row r="3595" spans="1:20" ht="11.85" customHeight="1" x14ac:dyDescent="0.2">
      <c r="A3595" s="3" t="s">
        <v>1539</v>
      </c>
      <c r="C3595" s="2">
        <v>0</v>
      </c>
      <c r="E3595" s="2">
        <v>0</v>
      </c>
      <c r="G3595" s="2">
        <v>0</v>
      </c>
      <c r="I3595" s="2">
        <v>0</v>
      </c>
      <c r="K3595" s="2">
        <v>0</v>
      </c>
      <c r="L3595" s="9"/>
      <c r="M3595" s="2">
        <v>0</v>
      </c>
      <c r="N3595" s="9"/>
      <c r="O3595" s="2">
        <v>0</v>
      </c>
      <c r="P3595" s="9"/>
      <c r="Q3595" s="2">
        <f t="shared" si="105"/>
        <v>0</v>
      </c>
      <c r="T3595" s="11"/>
    </row>
    <row r="3596" spans="1:20" ht="11.85" customHeight="1" x14ac:dyDescent="0.2">
      <c r="A3596" s="3" t="s">
        <v>1540</v>
      </c>
      <c r="C3596" s="2">
        <v>0</v>
      </c>
      <c r="E3596" s="2">
        <v>64.400000000000006</v>
      </c>
      <c r="G3596" s="2">
        <v>3988.13</v>
      </c>
      <c r="I3596" s="2">
        <v>4000</v>
      </c>
      <c r="K3596" s="2">
        <v>4300</v>
      </c>
      <c r="L3596" s="9"/>
      <c r="M3596" s="2">
        <v>6000</v>
      </c>
      <c r="N3596" s="9"/>
      <c r="O3596" s="2">
        <v>0</v>
      </c>
      <c r="P3596" s="9"/>
      <c r="Q3596" s="2">
        <f t="shared" si="105"/>
        <v>6000</v>
      </c>
      <c r="T3596" s="11"/>
    </row>
    <row r="3597" spans="1:20" ht="11.85" customHeight="1" x14ac:dyDescent="0.2">
      <c r="A3597" s="3" t="s">
        <v>1541</v>
      </c>
      <c r="C3597" s="12">
        <v>0</v>
      </c>
      <c r="E3597" s="12">
        <v>0</v>
      </c>
      <c r="G3597" s="12">
        <v>0</v>
      </c>
      <c r="I3597" s="12">
        <v>0</v>
      </c>
      <c r="K3597" s="12">
        <v>0</v>
      </c>
      <c r="L3597" s="9"/>
      <c r="M3597" s="12">
        <v>4800</v>
      </c>
      <c r="N3597" s="9"/>
      <c r="O3597" s="12">
        <v>0</v>
      </c>
      <c r="P3597" s="9"/>
      <c r="Q3597" s="12">
        <f t="shared" si="105"/>
        <v>4800</v>
      </c>
      <c r="T3597" s="11"/>
    </row>
    <row r="3598" spans="1:20" ht="11.85" hidden="1" customHeight="1" x14ac:dyDescent="0.2">
      <c r="A3598" s="3" t="s">
        <v>1542</v>
      </c>
      <c r="C3598" s="2">
        <v>0</v>
      </c>
      <c r="E3598" s="2">
        <v>0</v>
      </c>
      <c r="G3598" s="2">
        <v>0</v>
      </c>
      <c r="I3598" s="2">
        <v>0</v>
      </c>
      <c r="K3598" s="2">
        <v>0</v>
      </c>
      <c r="L3598" s="9"/>
      <c r="M3598" s="2">
        <v>0</v>
      </c>
      <c r="N3598" s="9"/>
      <c r="O3598" s="2">
        <v>0</v>
      </c>
      <c r="P3598" s="9"/>
      <c r="Q3598" s="2">
        <f>M3598+O3598</f>
        <v>0</v>
      </c>
      <c r="T3598" s="11"/>
    </row>
    <row r="3599" spans="1:20" ht="11.85" hidden="1" customHeight="1" x14ac:dyDescent="0.2">
      <c r="A3599" s="3" t="s">
        <v>1543</v>
      </c>
      <c r="C3599" s="2">
        <v>0</v>
      </c>
      <c r="E3599" s="2">
        <v>0</v>
      </c>
      <c r="G3599" s="2">
        <v>0</v>
      </c>
      <c r="I3599" s="2">
        <v>0</v>
      </c>
      <c r="K3599" s="2">
        <v>0</v>
      </c>
      <c r="L3599" s="9"/>
      <c r="M3599" s="2">
        <v>0</v>
      </c>
      <c r="N3599" s="9"/>
      <c r="O3599" s="2">
        <v>0</v>
      </c>
      <c r="P3599" s="9"/>
      <c r="Q3599" s="2">
        <f>M3599+O3599</f>
        <v>0</v>
      </c>
      <c r="T3599" s="11"/>
    </row>
    <row r="3600" spans="1:20" ht="11.85" hidden="1" customHeight="1" x14ac:dyDescent="0.2">
      <c r="A3600" s="3" t="s">
        <v>1544</v>
      </c>
      <c r="C3600" s="12">
        <v>0</v>
      </c>
      <c r="E3600" s="12">
        <v>0</v>
      </c>
      <c r="G3600" s="12">
        <v>0</v>
      </c>
      <c r="I3600" s="12">
        <v>0</v>
      </c>
      <c r="K3600" s="12">
        <v>0</v>
      </c>
      <c r="L3600" s="9"/>
      <c r="M3600" s="12">
        <v>0</v>
      </c>
      <c r="N3600" s="9"/>
      <c r="O3600" s="12">
        <v>0</v>
      </c>
      <c r="P3600" s="9"/>
      <c r="Q3600" s="12">
        <f>M3600+O3600</f>
        <v>0</v>
      </c>
      <c r="T3600" s="11"/>
    </row>
    <row r="3601" spans="1:32" ht="11.85" customHeight="1" x14ac:dyDescent="0.2">
      <c r="A3601" s="3" t="s">
        <v>310</v>
      </c>
      <c r="C3601" s="2">
        <f>SUM(C3586:C3600)</f>
        <v>0</v>
      </c>
      <c r="E3601" s="2">
        <f>SUM(E3586:E3600)</f>
        <v>25546.240000000002</v>
      </c>
      <c r="G3601" s="2">
        <f>SUM(G3586:G3600)</f>
        <v>135219.41</v>
      </c>
      <c r="I3601" s="2">
        <f>SUM(I3586:I3600)</f>
        <v>362450</v>
      </c>
      <c r="K3601" s="2">
        <f>SUM(K3586:K3600)</f>
        <v>451750</v>
      </c>
      <c r="L3601" s="9"/>
      <c r="M3601" s="2">
        <f>SUM(M3586:M3600)</f>
        <v>468400</v>
      </c>
      <c r="N3601" s="9"/>
      <c r="O3601" s="2">
        <f>SUM(O3586:O3600)</f>
        <v>0</v>
      </c>
      <c r="P3601" s="9"/>
      <c r="Q3601" s="2">
        <f>SUM(Q3586:Q3600)</f>
        <v>468400</v>
      </c>
      <c r="R3601" s="54"/>
    </row>
    <row r="3602" spans="1:32" ht="11.85" customHeight="1" x14ac:dyDescent="0.2"/>
    <row r="3603" spans="1:32" ht="11.85" customHeight="1" x14ac:dyDescent="0.2">
      <c r="A3603" s="10" t="s">
        <v>311</v>
      </c>
    </row>
    <row r="3604" spans="1:32" ht="11.85" customHeight="1" x14ac:dyDescent="0.2">
      <c r="A3604" s="3" t="s">
        <v>1545</v>
      </c>
      <c r="C3604" s="2">
        <v>0</v>
      </c>
      <c r="E3604" s="2">
        <v>345.46</v>
      </c>
      <c r="G3604" s="2">
        <v>111</v>
      </c>
      <c r="I3604" s="2">
        <v>500</v>
      </c>
      <c r="K3604" s="2">
        <v>800</v>
      </c>
      <c r="L3604" s="9"/>
      <c r="M3604" s="2">
        <v>500</v>
      </c>
      <c r="N3604" s="9"/>
      <c r="O3604" s="2">
        <v>0</v>
      </c>
      <c r="P3604" s="9"/>
      <c r="Q3604" s="2">
        <f t="shared" ref="Q3604:Q3616" si="106">M3604+O3604</f>
        <v>500</v>
      </c>
      <c r="T3604" s="11"/>
      <c r="AF3604" s="9"/>
    </row>
    <row r="3605" spans="1:32" ht="11.85" customHeight="1" x14ac:dyDescent="0.2">
      <c r="A3605" s="3" t="s">
        <v>1546</v>
      </c>
      <c r="C3605" s="2">
        <v>0</v>
      </c>
      <c r="E3605" s="2">
        <v>1015</v>
      </c>
      <c r="G3605" s="2">
        <v>719.16</v>
      </c>
      <c r="I3605" s="2">
        <v>3000</v>
      </c>
      <c r="K3605" s="2">
        <v>3000</v>
      </c>
      <c r="L3605" s="9"/>
      <c r="M3605" s="2">
        <v>3000</v>
      </c>
      <c r="N3605" s="9"/>
      <c r="O3605" s="2">
        <v>0</v>
      </c>
      <c r="P3605" s="9"/>
      <c r="Q3605" s="2">
        <f t="shared" si="106"/>
        <v>3000</v>
      </c>
      <c r="T3605" s="11"/>
      <c r="AF3605" s="9"/>
    </row>
    <row r="3606" spans="1:32" ht="11.85" customHeight="1" x14ac:dyDescent="0.2">
      <c r="A3606" s="3" t="s">
        <v>1547</v>
      </c>
      <c r="C3606" s="2">
        <v>0</v>
      </c>
      <c r="E3606" s="2">
        <v>270.82</v>
      </c>
      <c r="G3606" s="2">
        <v>6557.93</v>
      </c>
      <c r="I3606" s="2">
        <v>2000</v>
      </c>
      <c r="K3606" s="2">
        <v>2000</v>
      </c>
      <c r="L3606" s="9"/>
      <c r="M3606" s="2">
        <v>2000</v>
      </c>
      <c r="N3606" s="9"/>
      <c r="O3606" s="2">
        <v>0</v>
      </c>
      <c r="P3606" s="9"/>
      <c r="Q3606" s="2">
        <f t="shared" si="106"/>
        <v>2000</v>
      </c>
      <c r="T3606" s="11"/>
      <c r="AF3606" s="9"/>
    </row>
    <row r="3607" spans="1:32" ht="11.85" hidden="1" customHeight="1" x14ac:dyDescent="0.2">
      <c r="A3607" s="3" t="s">
        <v>1548</v>
      </c>
      <c r="C3607" s="2">
        <v>0</v>
      </c>
      <c r="E3607" s="2">
        <v>0</v>
      </c>
      <c r="G3607" s="2">
        <v>0</v>
      </c>
      <c r="I3607" s="2">
        <v>0</v>
      </c>
      <c r="K3607" s="2">
        <v>0</v>
      </c>
      <c r="L3607" s="9"/>
      <c r="M3607" s="2">
        <v>0</v>
      </c>
      <c r="N3607" s="9"/>
      <c r="O3607" s="2">
        <v>0</v>
      </c>
      <c r="P3607" s="9"/>
      <c r="Q3607" s="2">
        <f t="shared" si="106"/>
        <v>0</v>
      </c>
      <c r="T3607" s="11"/>
      <c r="AF3607" s="9"/>
    </row>
    <row r="3608" spans="1:32" ht="11.85" customHeight="1" x14ac:dyDescent="0.2">
      <c r="A3608" s="3" t="s">
        <v>1549</v>
      </c>
      <c r="C3608" s="2">
        <v>0</v>
      </c>
      <c r="E3608" s="2">
        <v>2851.14</v>
      </c>
      <c r="G3608" s="2">
        <v>3839.7</v>
      </c>
      <c r="I3608" s="2">
        <v>4000</v>
      </c>
      <c r="K3608" s="2">
        <v>4000</v>
      </c>
      <c r="L3608" s="9"/>
      <c r="M3608" s="2">
        <v>4000</v>
      </c>
      <c r="N3608" s="9"/>
      <c r="O3608" s="2">
        <v>0</v>
      </c>
      <c r="P3608" s="9"/>
      <c r="Q3608" s="2">
        <f t="shared" si="106"/>
        <v>4000</v>
      </c>
      <c r="T3608" s="11"/>
      <c r="AF3608" s="9"/>
    </row>
    <row r="3609" spans="1:32" ht="11.85" customHeight="1" x14ac:dyDescent="0.2">
      <c r="A3609" s="3" t="s">
        <v>1550</v>
      </c>
      <c r="C3609" s="2">
        <v>0</v>
      </c>
      <c r="E3609" s="2">
        <v>325.33999999999997</v>
      </c>
      <c r="G3609" s="2">
        <v>1413.4</v>
      </c>
      <c r="I3609" s="2">
        <v>1500</v>
      </c>
      <c r="K3609" s="2">
        <v>1500</v>
      </c>
      <c r="L3609" s="9"/>
      <c r="M3609" s="2">
        <v>1500</v>
      </c>
      <c r="N3609" s="9"/>
      <c r="O3609" s="2">
        <v>0</v>
      </c>
      <c r="P3609" s="9"/>
      <c r="Q3609" s="2">
        <f t="shared" si="106"/>
        <v>1500</v>
      </c>
      <c r="T3609" s="11"/>
      <c r="AF3609" s="9"/>
    </row>
    <row r="3610" spans="1:32" ht="11.85" customHeight="1" x14ac:dyDescent="0.2">
      <c r="A3610" s="3" t="s">
        <v>1551</v>
      </c>
      <c r="C3610" s="2">
        <v>0</v>
      </c>
      <c r="E3610" s="2">
        <v>0</v>
      </c>
      <c r="G3610" s="2">
        <v>0</v>
      </c>
      <c r="I3610" s="2">
        <v>0</v>
      </c>
      <c r="K3610" s="2">
        <v>0</v>
      </c>
      <c r="L3610" s="9"/>
      <c r="M3610" s="2">
        <v>0</v>
      </c>
      <c r="N3610" s="9"/>
      <c r="O3610" s="2">
        <v>0</v>
      </c>
      <c r="P3610" s="9"/>
      <c r="Q3610" s="2">
        <f t="shared" si="106"/>
        <v>0</v>
      </c>
      <c r="T3610" s="11"/>
      <c r="AF3610" s="9"/>
    </row>
    <row r="3611" spans="1:32" ht="11.85" customHeight="1" x14ac:dyDescent="0.2">
      <c r="A3611" s="3" t="s">
        <v>1552</v>
      </c>
      <c r="C3611" s="2">
        <v>0</v>
      </c>
      <c r="E3611" s="2">
        <v>0</v>
      </c>
      <c r="G3611" s="2">
        <v>4902.29</v>
      </c>
      <c r="I3611" s="2">
        <v>2500</v>
      </c>
      <c r="K3611" s="2">
        <v>2500</v>
      </c>
      <c r="L3611" s="9"/>
      <c r="M3611" s="2">
        <v>7000</v>
      </c>
      <c r="N3611" s="9"/>
      <c r="O3611" s="2">
        <v>0</v>
      </c>
      <c r="P3611" s="9"/>
      <c r="Q3611" s="2">
        <f t="shared" si="106"/>
        <v>7000</v>
      </c>
      <c r="T3611" s="11"/>
      <c r="AF3611" s="9"/>
    </row>
    <row r="3612" spans="1:32" ht="11.85" customHeight="1" x14ac:dyDescent="0.2">
      <c r="A3612" s="3" t="s">
        <v>1553</v>
      </c>
      <c r="C3612" s="2">
        <v>0</v>
      </c>
      <c r="E3612" s="2">
        <v>15.8</v>
      </c>
      <c r="G3612" s="2">
        <v>0</v>
      </c>
      <c r="I3612" s="2">
        <v>3000</v>
      </c>
      <c r="K3612" s="2">
        <v>3000</v>
      </c>
      <c r="L3612" s="9"/>
      <c r="M3612" s="2">
        <v>2000</v>
      </c>
      <c r="N3612" s="9"/>
      <c r="O3612" s="2">
        <v>0</v>
      </c>
      <c r="P3612" s="9"/>
      <c r="Q3612" s="2">
        <f t="shared" si="106"/>
        <v>2000</v>
      </c>
      <c r="T3612" s="11"/>
      <c r="AF3612" s="9"/>
    </row>
    <row r="3613" spans="1:32" ht="11.85" customHeight="1" x14ac:dyDescent="0.2">
      <c r="A3613" s="3" t="s">
        <v>1554</v>
      </c>
      <c r="C3613" s="2">
        <v>0</v>
      </c>
      <c r="E3613" s="2">
        <v>144</v>
      </c>
      <c r="G3613" s="2">
        <v>624.95000000000005</v>
      </c>
      <c r="I3613" s="2">
        <v>1000</v>
      </c>
      <c r="K3613" s="2">
        <v>1000</v>
      </c>
      <c r="L3613" s="9"/>
      <c r="M3613" s="2">
        <v>1000</v>
      </c>
      <c r="N3613" s="9"/>
      <c r="O3613" s="2">
        <v>0</v>
      </c>
      <c r="P3613" s="9"/>
      <c r="Q3613" s="2">
        <f t="shared" si="106"/>
        <v>1000</v>
      </c>
      <c r="T3613" s="11"/>
      <c r="AF3613" s="9"/>
    </row>
    <row r="3614" spans="1:32" ht="11.85" customHeight="1" x14ac:dyDescent="0.2">
      <c r="A3614" s="3" t="s">
        <v>1555</v>
      </c>
      <c r="C3614" s="2">
        <v>0</v>
      </c>
      <c r="E3614" s="2">
        <v>95</v>
      </c>
      <c r="G3614" s="2">
        <v>1952.28</v>
      </c>
      <c r="I3614" s="2">
        <v>2000</v>
      </c>
      <c r="K3614" s="2">
        <v>2000</v>
      </c>
      <c r="L3614" s="9"/>
      <c r="M3614" s="2">
        <v>1000</v>
      </c>
      <c r="N3614" s="9"/>
      <c r="O3614" s="2">
        <v>0</v>
      </c>
      <c r="P3614" s="9"/>
      <c r="Q3614" s="2">
        <f t="shared" si="106"/>
        <v>1000</v>
      </c>
      <c r="T3614" s="11"/>
      <c r="AF3614" s="9"/>
    </row>
    <row r="3615" spans="1:32" ht="11.85" hidden="1" customHeight="1" x14ac:dyDescent="0.2">
      <c r="A3615" s="3" t="s">
        <v>1556</v>
      </c>
      <c r="C3615" s="2">
        <v>0</v>
      </c>
      <c r="E3615" s="2">
        <v>0</v>
      </c>
      <c r="G3615" s="2">
        <v>0</v>
      </c>
      <c r="I3615" s="2">
        <v>0</v>
      </c>
      <c r="K3615" s="2">
        <v>0</v>
      </c>
      <c r="L3615" s="9"/>
      <c r="M3615" s="2">
        <v>0</v>
      </c>
      <c r="N3615" s="9"/>
      <c r="O3615" s="2">
        <v>0</v>
      </c>
      <c r="P3615" s="9"/>
      <c r="Q3615" s="2">
        <f t="shared" si="106"/>
        <v>0</v>
      </c>
      <c r="T3615" s="11"/>
      <c r="AF3615" s="9"/>
    </row>
    <row r="3616" spans="1:32" ht="11.85" customHeight="1" x14ac:dyDescent="0.2">
      <c r="A3616" s="3" t="s">
        <v>1557</v>
      </c>
      <c r="C3616" s="2">
        <v>0</v>
      </c>
      <c r="E3616" s="2">
        <v>0</v>
      </c>
      <c r="G3616" s="2">
        <v>0</v>
      </c>
      <c r="I3616" s="2">
        <v>25000</v>
      </c>
      <c r="K3616" s="2">
        <v>25000</v>
      </c>
      <c r="L3616" s="9"/>
      <c r="M3616" s="2">
        <v>25000</v>
      </c>
      <c r="N3616" s="9"/>
      <c r="O3616" s="2">
        <v>0</v>
      </c>
      <c r="P3616" s="9"/>
      <c r="Q3616" s="2">
        <f t="shared" si="106"/>
        <v>25000</v>
      </c>
      <c r="T3616" s="11"/>
      <c r="AF3616" s="9"/>
    </row>
    <row r="3617" spans="1:32" ht="11.85" hidden="1" customHeight="1" x14ac:dyDescent="0.2">
      <c r="A3617" s="3" t="s">
        <v>1558</v>
      </c>
      <c r="C3617" s="2">
        <v>0</v>
      </c>
      <c r="E3617" s="2">
        <v>0</v>
      </c>
      <c r="G3617" s="2">
        <v>0</v>
      </c>
      <c r="I3617" s="2">
        <v>0</v>
      </c>
      <c r="K3617" s="2">
        <v>0</v>
      </c>
      <c r="L3617" s="9"/>
      <c r="M3617" s="2">
        <v>0</v>
      </c>
      <c r="N3617" s="9"/>
      <c r="O3617" s="2">
        <v>0</v>
      </c>
      <c r="P3617" s="9"/>
      <c r="Q3617" s="2">
        <f>M3617+O3617</f>
        <v>0</v>
      </c>
      <c r="T3617" s="11"/>
      <c r="AF3617" s="9"/>
    </row>
    <row r="3618" spans="1:32" ht="11.85" customHeight="1" x14ac:dyDescent="0.2">
      <c r="A3618" s="3" t="s">
        <v>1559</v>
      </c>
      <c r="C3618" s="2">
        <v>0</v>
      </c>
      <c r="E3618" s="2">
        <v>1034.5899999999999</v>
      </c>
      <c r="G3618" s="2">
        <v>4718.3599999999997</v>
      </c>
      <c r="I3618" s="2">
        <v>5000</v>
      </c>
      <c r="K3618" s="2">
        <v>4400</v>
      </c>
      <c r="L3618" s="9"/>
      <c r="M3618" s="2">
        <v>5000</v>
      </c>
      <c r="N3618" s="9"/>
      <c r="O3618" s="2">
        <v>0</v>
      </c>
      <c r="P3618" s="9"/>
      <c r="Q3618" s="2">
        <f t="shared" ref="Q3618:Q3626" si="107">M3618+O3618</f>
        <v>5000</v>
      </c>
      <c r="T3618" s="11"/>
      <c r="AF3618" s="9"/>
    </row>
    <row r="3619" spans="1:32" ht="11.85" customHeight="1" x14ac:dyDescent="0.2">
      <c r="A3619" s="3" t="s">
        <v>1560</v>
      </c>
      <c r="C3619" s="2">
        <v>0</v>
      </c>
      <c r="E3619" s="2">
        <v>0</v>
      </c>
      <c r="G3619" s="2">
        <v>840</v>
      </c>
      <c r="I3619" s="2">
        <v>900</v>
      </c>
      <c r="K3619" s="2">
        <v>900</v>
      </c>
      <c r="L3619" s="9"/>
      <c r="M3619" s="2">
        <v>900</v>
      </c>
      <c r="N3619" s="9"/>
      <c r="O3619" s="2">
        <v>0</v>
      </c>
      <c r="P3619" s="9"/>
      <c r="Q3619" s="2">
        <f t="shared" si="107"/>
        <v>900</v>
      </c>
      <c r="T3619" s="11"/>
      <c r="AF3619" s="9"/>
    </row>
    <row r="3620" spans="1:32" ht="11.85" customHeight="1" x14ac:dyDescent="0.2">
      <c r="A3620" s="3" t="s">
        <v>1561</v>
      </c>
      <c r="C3620" s="2">
        <v>0</v>
      </c>
      <c r="E3620" s="2">
        <v>0</v>
      </c>
      <c r="G3620" s="2">
        <v>0</v>
      </c>
      <c r="I3620" s="2">
        <v>250</v>
      </c>
      <c r="K3620" s="2">
        <v>250</v>
      </c>
      <c r="L3620" s="9"/>
      <c r="M3620" s="2">
        <v>250</v>
      </c>
      <c r="N3620" s="9"/>
      <c r="O3620" s="2">
        <v>0</v>
      </c>
      <c r="P3620" s="9"/>
      <c r="Q3620" s="2">
        <f t="shared" si="107"/>
        <v>250</v>
      </c>
      <c r="T3620" s="11"/>
      <c r="AF3620" s="9"/>
    </row>
    <row r="3621" spans="1:32" ht="11.85" hidden="1" customHeight="1" x14ac:dyDescent="0.2">
      <c r="A3621" s="3" t="s">
        <v>1487</v>
      </c>
      <c r="C3621" s="2">
        <v>0</v>
      </c>
      <c r="E3621" s="2">
        <v>0</v>
      </c>
      <c r="G3621" s="2">
        <v>0</v>
      </c>
      <c r="I3621" s="2">
        <v>0</v>
      </c>
      <c r="K3621" s="2">
        <v>0</v>
      </c>
      <c r="L3621" s="9"/>
      <c r="M3621" s="2">
        <v>0</v>
      </c>
      <c r="N3621" s="9"/>
      <c r="O3621" s="2">
        <v>0</v>
      </c>
      <c r="P3621" s="9"/>
      <c r="Q3621" s="2">
        <f t="shared" si="107"/>
        <v>0</v>
      </c>
      <c r="T3621" s="11"/>
      <c r="AF3621" s="9"/>
    </row>
    <row r="3622" spans="1:32" ht="11.85" customHeight="1" x14ac:dyDescent="0.2">
      <c r="A3622" s="3" t="s">
        <v>1562</v>
      </c>
      <c r="C3622" s="2">
        <v>0</v>
      </c>
      <c r="E3622" s="2">
        <v>53940.38</v>
      </c>
      <c r="G3622" s="2">
        <v>35972.89</v>
      </c>
      <c r="I3622" s="2">
        <v>40000</v>
      </c>
      <c r="K3622" s="2">
        <v>40000</v>
      </c>
      <c r="L3622" s="9"/>
      <c r="M3622" s="2">
        <v>40000</v>
      </c>
      <c r="N3622" s="9"/>
      <c r="O3622" s="2">
        <v>0</v>
      </c>
      <c r="P3622" s="9"/>
      <c r="Q3622" s="2">
        <f t="shared" si="107"/>
        <v>40000</v>
      </c>
      <c r="T3622" s="11"/>
      <c r="AF3622" s="9"/>
    </row>
    <row r="3623" spans="1:32" ht="11.85" customHeight="1" x14ac:dyDescent="0.2">
      <c r="A3623" s="3" t="s">
        <v>1563</v>
      </c>
      <c r="C3623" s="2">
        <v>0</v>
      </c>
      <c r="E3623" s="2">
        <v>242.97</v>
      </c>
      <c r="G3623" s="2">
        <v>954.28</v>
      </c>
      <c r="I3623" s="2">
        <v>1000</v>
      </c>
      <c r="K3623" s="2">
        <v>1000</v>
      </c>
      <c r="L3623" s="9"/>
      <c r="M3623" s="2">
        <v>1000</v>
      </c>
      <c r="N3623" s="9"/>
      <c r="O3623" s="2">
        <v>0</v>
      </c>
      <c r="P3623" s="9"/>
      <c r="Q3623" s="2">
        <f t="shared" si="107"/>
        <v>1000</v>
      </c>
      <c r="T3623" s="11"/>
      <c r="AF3623" s="9"/>
    </row>
    <row r="3624" spans="1:32" ht="11.85" hidden="1" customHeight="1" x14ac:dyDescent="0.2">
      <c r="A3624" s="3" t="s">
        <v>1564</v>
      </c>
      <c r="C3624" s="2">
        <v>0</v>
      </c>
      <c r="E3624" s="2">
        <v>0</v>
      </c>
      <c r="G3624" s="2">
        <v>0</v>
      </c>
      <c r="I3624" s="2">
        <v>0</v>
      </c>
      <c r="K3624" s="2">
        <v>0</v>
      </c>
      <c r="L3624" s="9"/>
      <c r="M3624" s="2">
        <v>0</v>
      </c>
      <c r="N3624" s="9"/>
      <c r="O3624" s="2">
        <v>0</v>
      </c>
      <c r="P3624" s="9"/>
      <c r="Q3624" s="2">
        <f t="shared" si="107"/>
        <v>0</v>
      </c>
      <c r="T3624" s="11"/>
      <c r="AF3624" s="9"/>
    </row>
    <row r="3625" spans="1:32" ht="11.85" hidden="1" customHeight="1" x14ac:dyDescent="0.2">
      <c r="A3625" s="3" t="s">
        <v>1565</v>
      </c>
      <c r="C3625" s="2">
        <v>0</v>
      </c>
      <c r="E3625" s="2">
        <v>0</v>
      </c>
      <c r="G3625" s="2">
        <v>0</v>
      </c>
      <c r="I3625" s="2">
        <v>0</v>
      </c>
      <c r="K3625" s="2">
        <v>0</v>
      </c>
      <c r="L3625" s="9"/>
      <c r="M3625" s="2">
        <v>0</v>
      </c>
      <c r="N3625" s="9"/>
      <c r="O3625" s="2">
        <v>0</v>
      </c>
      <c r="P3625" s="9"/>
      <c r="Q3625" s="2">
        <f t="shared" si="107"/>
        <v>0</v>
      </c>
      <c r="T3625" s="11"/>
      <c r="AF3625" s="9"/>
    </row>
    <row r="3626" spans="1:32" ht="11.85" customHeight="1" x14ac:dyDescent="0.2">
      <c r="A3626" s="3" t="s">
        <v>1566</v>
      </c>
      <c r="C3626" s="12">
        <v>0</v>
      </c>
      <c r="E3626" s="12">
        <v>1852.03</v>
      </c>
      <c r="G3626" s="12">
        <v>3842.38</v>
      </c>
      <c r="I3626" s="12">
        <v>4800</v>
      </c>
      <c r="K3626" s="12">
        <v>4800</v>
      </c>
      <c r="L3626" s="9"/>
      <c r="M3626" s="12">
        <v>4500</v>
      </c>
      <c r="N3626" s="9"/>
      <c r="O3626" s="12">
        <v>0</v>
      </c>
      <c r="P3626" s="9"/>
      <c r="Q3626" s="12">
        <f t="shared" si="107"/>
        <v>4500</v>
      </c>
      <c r="T3626" s="11"/>
      <c r="AF3626" s="9"/>
    </row>
    <row r="3627" spans="1:32" ht="11.85" customHeight="1" x14ac:dyDescent="0.2">
      <c r="A3627" s="3" t="s">
        <v>334</v>
      </c>
      <c r="C3627" s="2">
        <f>SUM(C3604:C3609)+SUM(C3610:C3626)</f>
        <v>0</v>
      </c>
      <c r="E3627" s="2">
        <f>SUM(E3604:E3609)+SUM(E3610:E3626)</f>
        <v>62132.53</v>
      </c>
      <c r="G3627" s="2">
        <f>SUM(G3604:G3609)+SUM(G3610:G3626)</f>
        <v>66448.62</v>
      </c>
      <c r="I3627" s="2">
        <f>SUM(I3604:I3609)+SUM(I3610:I3626)</f>
        <v>96450</v>
      </c>
      <c r="K3627" s="2">
        <f>SUM(K3604:K3609)+SUM(K3610:K3626)</f>
        <v>96150</v>
      </c>
      <c r="L3627" s="9"/>
      <c r="M3627" s="2">
        <f>SUM(M3604:M3609)+SUM(M3610:M3626)</f>
        <v>98650</v>
      </c>
      <c r="N3627" s="9"/>
      <c r="O3627" s="2">
        <f>SUM(O3604:O3609)+SUM(O3610:O3626)</f>
        <v>0</v>
      </c>
      <c r="P3627" s="9"/>
      <c r="Q3627" s="2">
        <f>SUM(Q3604:Q3609)+SUM(Q3610:Q3626)</f>
        <v>98650</v>
      </c>
      <c r="R3627" s="54"/>
      <c r="T3627" s="14"/>
      <c r="U3627" s="9"/>
      <c r="AF3627" s="9"/>
    </row>
    <row r="3628" spans="1:32" ht="11.85" customHeight="1" x14ac:dyDescent="0.2">
      <c r="L3628" s="9"/>
      <c r="N3628" s="9"/>
      <c r="P3628" s="9"/>
    </row>
    <row r="3629" spans="1:32" ht="11.85" customHeight="1" x14ac:dyDescent="0.2">
      <c r="A3629" s="1"/>
      <c r="B3629" s="1"/>
      <c r="E3629" s="2" t="str">
        <f>$E$1</f>
        <v>CITY OF BRADY</v>
      </c>
    </row>
    <row r="3630" spans="1:32" ht="11.85" customHeight="1" x14ac:dyDescent="0.2">
      <c r="E3630" s="2" t="str">
        <f>$E$2</f>
        <v>BUDGET  REPORT</v>
      </c>
    </row>
    <row r="3631" spans="1:32" ht="11.85" customHeight="1" x14ac:dyDescent="0.2">
      <c r="E3631" s="2" t="str">
        <f>$E$3</f>
        <v>FISCAL YEAR 2025 - 2026</v>
      </c>
    </row>
    <row r="3632" spans="1:32" ht="11.85" customHeight="1" x14ac:dyDescent="0.2">
      <c r="A3632" s="3" t="s">
        <v>1313</v>
      </c>
    </row>
    <row r="3633" spans="1:17" ht="11.85" customHeight="1" x14ac:dyDescent="0.2">
      <c r="A3633" s="3" t="s">
        <v>1519</v>
      </c>
    </row>
    <row r="3634" spans="1:17" ht="11.85" customHeight="1" x14ac:dyDescent="0.2">
      <c r="I3634" s="49" t="str">
        <f>$I$6</f>
        <v>(----- 2024-2025------)</v>
      </c>
      <c r="J3634" s="49"/>
      <c r="K3634" s="49"/>
      <c r="L3634" s="6"/>
      <c r="M3634" s="50" t="str">
        <f>$M$6</f>
        <v>2025-2026</v>
      </c>
      <c r="N3634" s="50"/>
      <c r="O3634" s="50"/>
      <c r="P3634" s="50"/>
      <c r="Q3634" s="50"/>
    </row>
    <row r="3635" spans="1:17" ht="11.85" customHeight="1" x14ac:dyDescent="0.2">
      <c r="C3635" s="5" t="str">
        <f>$C$7</f>
        <v>2021-2022</v>
      </c>
      <c r="D3635" s="5"/>
      <c r="E3635" s="5" t="str">
        <f>$E$7</f>
        <v>2022-2023</v>
      </c>
      <c r="F3635" s="5"/>
      <c r="G3635" s="5" t="str">
        <f>$G$7</f>
        <v>2023-2024</v>
      </c>
      <c r="H3635" s="5"/>
      <c r="I3635" s="5" t="s">
        <v>9</v>
      </c>
      <c r="J3635" s="5"/>
      <c r="K3635" s="5" t="str">
        <f>+$K$7</f>
        <v>PROJECTED</v>
      </c>
      <c r="L3635" s="6"/>
      <c r="M3635" s="5" t="str">
        <f>$M$7</f>
        <v>2025-2026</v>
      </c>
      <c r="N3635" s="6"/>
      <c r="O3635" s="5" t="str">
        <f>$O$7</f>
        <v>2025-2026</v>
      </c>
      <c r="P3635" s="6"/>
      <c r="Q3635" s="5" t="str">
        <f>$Q$7</f>
        <v>APPROVED</v>
      </c>
    </row>
    <row r="3636" spans="1:17" ht="11.85" customHeight="1" x14ac:dyDescent="0.2">
      <c r="A3636" s="7" t="s">
        <v>279</v>
      </c>
      <c r="C3636" s="8" t="s">
        <v>12</v>
      </c>
      <c r="D3636" s="5"/>
      <c r="E3636" s="8" t="s">
        <v>12</v>
      </c>
      <c r="F3636" s="5"/>
      <c r="G3636" s="8" t="s">
        <v>12</v>
      </c>
      <c r="H3636" s="5"/>
      <c r="I3636" s="8" t="s">
        <v>13</v>
      </c>
      <c r="J3636" s="5"/>
      <c r="K3636" s="8" t="s">
        <v>13</v>
      </c>
      <c r="L3636" s="6"/>
      <c r="M3636" s="8" t="str">
        <f>$M$8</f>
        <v>BASE</v>
      </c>
      <c r="N3636" s="6"/>
      <c r="O3636" s="8" t="str">
        <f>$O$8</f>
        <v>SUPPLEMENTAL</v>
      </c>
      <c r="P3636" s="6"/>
      <c r="Q3636" s="8" t="str">
        <f>$Q$8</f>
        <v>BUDGET</v>
      </c>
    </row>
    <row r="3637" spans="1:17" ht="11.85" customHeight="1" x14ac:dyDescent="0.2">
      <c r="L3637" s="9"/>
      <c r="N3637" s="9"/>
      <c r="P3637" s="9"/>
    </row>
    <row r="3638" spans="1:17" ht="11.85" customHeight="1" x14ac:dyDescent="0.2">
      <c r="A3638" s="3" t="s">
        <v>1567</v>
      </c>
      <c r="C3638" s="2">
        <v>0</v>
      </c>
      <c r="E3638" s="2">
        <v>0</v>
      </c>
      <c r="G3638" s="2">
        <v>0</v>
      </c>
      <c r="I3638" s="2">
        <v>0</v>
      </c>
      <c r="K3638" s="2">
        <v>0</v>
      </c>
      <c r="L3638" s="9"/>
      <c r="M3638" s="2">
        <v>0</v>
      </c>
      <c r="N3638" s="9"/>
      <c r="O3638" s="2">
        <v>75000</v>
      </c>
      <c r="P3638" s="9"/>
      <c r="Q3638" s="2">
        <f>M3638+O3638</f>
        <v>75000</v>
      </c>
    </row>
    <row r="3639" spans="1:17" ht="11.85" customHeight="1" x14ac:dyDescent="0.2">
      <c r="A3639" s="3" t="s">
        <v>1568</v>
      </c>
      <c r="C3639" s="12">
        <v>0</v>
      </c>
      <c r="E3639" s="12">
        <v>0</v>
      </c>
      <c r="G3639" s="12">
        <v>0</v>
      </c>
      <c r="I3639" s="12">
        <v>7000</v>
      </c>
      <c r="K3639" s="12">
        <v>7000</v>
      </c>
      <c r="L3639" s="9"/>
      <c r="M3639" s="12">
        <v>0</v>
      </c>
      <c r="N3639" s="9"/>
      <c r="O3639" s="12">
        <v>0</v>
      </c>
      <c r="P3639" s="9"/>
      <c r="Q3639" s="12">
        <f>M3639+O3639</f>
        <v>0</v>
      </c>
    </row>
    <row r="3640" spans="1:17" ht="11.85" hidden="1" customHeight="1" x14ac:dyDescent="0.2">
      <c r="A3640" s="3" t="s">
        <v>1496</v>
      </c>
      <c r="C3640" s="12">
        <v>0</v>
      </c>
      <c r="E3640" s="12">
        <v>0</v>
      </c>
      <c r="G3640" s="12">
        <v>0</v>
      </c>
      <c r="I3640" s="12">
        <v>0</v>
      </c>
      <c r="K3640" s="12">
        <v>0</v>
      </c>
      <c r="L3640" s="9"/>
      <c r="M3640" s="12">
        <v>0</v>
      </c>
      <c r="N3640" s="9"/>
      <c r="O3640" s="12">
        <v>0</v>
      </c>
      <c r="P3640" s="9"/>
      <c r="Q3640" s="12">
        <f>M3640+O3640</f>
        <v>0</v>
      </c>
    </row>
    <row r="3641" spans="1:17" ht="11.85" customHeight="1" x14ac:dyDescent="0.2">
      <c r="A3641" s="3" t="s">
        <v>337</v>
      </c>
      <c r="C3641" s="2">
        <f>SUM(C3638:C3640)</f>
        <v>0</v>
      </c>
      <c r="E3641" s="2">
        <f>SUM(E3638:E3640)</f>
        <v>0</v>
      </c>
      <c r="G3641" s="2">
        <f>SUM(G3638:G3640)</f>
        <v>0</v>
      </c>
      <c r="I3641" s="2">
        <f>SUM(I3638:I3640)</f>
        <v>7000</v>
      </c>
      <c r="K3641" s="2">
        <f>SUM(K3638:K3640)</f>
        <v>7000</v>
      </c>
      <c r="L3641" s="9"/>
      <c r="M3641" s="2">
        <f>SUM(M3638:M3640)</f>
        <v>0</v>
      </c>
      <c r="N3641" s="9"/>
      <c r="O3641" s="2">
        <f>SUM(O3638:O3640)</f>
        <v>75000</v>
      </c>
      <c r="P3641" s="9"/>
      <c r="Q3641" s="2">
        <f>SUM(Q3638:Q3640)</f>
        <v>75000</v>
      </c>
    </row>
    <row r="3642" spans="1:17" ht="11.85" customHeight="1" x14ac:dyDescent="0.2">
      <c r="L3642" s="9"/>
      <c r="N3642" s="9"/>
      <c r="P3642" s="9"/>
    </row>
    <row r="3643" spans="1:17" ht="11.85" customHeight="1" x14ac:dyDescent="0.2">
      <c r="A3643" s="10" t="s">
        <v>1023</v>
      </c>
      <c r="L3643" s="9"/>
      <c r="N3643" s="9"/>
      <c r="P3643" s="9"/>
    </row>
    <row r="3644" spans="1:17" ht="11.85" hidden="1" customHeight="1" x14ac:dyDescent="0.2">
      <c r="A3644" s="3" t="s">
        <v>1497</v>
      </c>
      <c r="C3644" s="2">
        <v>0</v>
      </c>
      <c r="E3644" s="2">
        <v>0</v>
      </c>
      <c r="G3644" s="2">
        <v>0</v>
      </c>
      <c r="I3644" s="2">
        <v>0</v>
      </c>
      <c r="K3644" s="2">
        <v>0</v>
      </c>
      <c r="L3644" s="9"/>
      <c r="M3644" s="2">
        <v>0</v>
      </c>
      <c r="N3644" s="9"/>
      <c r="O3644" s="2">
        <v>0</v>
      </c>
      <c r="P3644" s="9"/>
      <c r="Q3644" s="2">
        <f>M3644+O3644</f>
        <v>0</v>
      </c>
    </row>
    <row r="3645" spans="1:17" ht="11.85" customHeight="1" x14ac:dyDescent="0.2">
      <c r="A3645" s="3" t="s">
        <v>1569</v>
      </c>
      <c r="C3645" s="12">
        <v>0</v>
      </c>
      <c r="E3645" s="12">
        <v>0</v>
      </c>
      <c r="G3645" s="12">
        <v>0</v>
      </c>
      <c r="I3645" s="12">
        <v>0</v>
      </c>
      <c r="K3645" s="12">
        <v>0</v>
      </c>
      <c r="L3645" s="9"/>
      <c r="M3645" s="12">
        <v>0</v>
      </c>
      <c r="N3645" s="9"/>
      <c r="O3645" s="12">
        <v>0</v>
      </c>
      <c r="P3645" s="9"/>
      <c r="Q3645" s="12">
        <f>M3645+O3645</f>
        <v>0</v>
      </c>
    </row>
    <row r="3646" spans="1:17" ht="11.85" hidden="1" customHeight="1" x14ac:dyDescent="0.2">
      <c r="A3646" s="3" t="s">
        <v>1499</v>
      </c>
      <c r="C3646" s="12">
        <v>0</v>
      </c>
      <c r="E3646" s="12">
        <v>0</v>
      </c>
      <c r="G3646" s="12">
        <v>0</v>
      </c>
      <c r="I3646" s="12">
        <v>0</v>
      </c>
      <c r="K3646" s="12">
        <v>0</v>
      </c>
      <c r="L3646" s="9"/>
      <c r="M3646" s="12">
        <v>0</v>
      </c>
      <c r="N3646" s="9"/>
      <c r="O3646" s="12">
        <v>0</v>
      </c>
      <c r="P3646" s="9"/>
      <c r="Q3646" s="12">
        <f>M3646+O3646</f>
        <v>0</v>
      </c>
    </row>
    <row r="3647" spans="1:17" ht="11.85" customHeight="1" x14ac:dyDescent="0.2">
      <c r="A3647" s="3" t="s">
        <v>1025</v>
      </c>
      <c r="C3647" s="2">
        <f>SUM(C3644:C3646)</f>
        <v>0</v>
      </c>
      <c r="E3647" s="2">
        <f>SUM(E3644:E3646)</f>
        <v>0</v>
      </c>
      <c r="G3647" s="2">
        <f>SUM(G3644:G3646)</f>
        <v>0</v>
      </c>
      <c r="I3647" s="2">
        <f>SUM(I3644:I3646)</f>
        <v>0</v>
      </c>
      <c r="K3647" s="2">
        <f>SUM(K3644:K3646)</f>
        <v>0</v>
      </c>
      <c r="L3647" s="9"/>
      <c r="M3647" s="2">
        <f>SUM(M3644:M3646)</f>
        <v>0</v>
      </c>
      <c r="N3647" s="9"/>
      <c r="O3647" s="2">
        <f>SUM(O3644:O3646)</f>
        <v>0</v>
      </c>
      <c r="P3647" s="9"/>
      <c r="Q3647" s="2">
        <f>SUM(Q3644:Q3646)</f>
        <v>0</v>
      </c>
    </row>
    <row r="3648" spans="1:17" ht="11.85" customHeight="1" x14ac:dyDescent="0.2">
      <c r="L3648" s="9"/>
      <c r="N3648" s="9"/>
      <c r="P3648" s="9"/>
    </row>
    <row r="3649" spans="1:33" ht="11.85" customHeight="1" x14ac:dyDescent="0.2">
      <c r="A3649" s="10" t="s">
        <v>338</v>
      </c>
      <c r="L3649" s="9"/>
      <c r="N3649" s="9"/>
      <c r="P3649" s="9"/>
    </row>
    <row r="3650" spans="1:33" ht="11.85" customHeight="1" x14ac:dyDescent="0.2">
      <c r="A3650" s="3" t="s">
        <v>1570</v>
      </c>
      <c r="C3650" s="2">
        <v>0</v>
      </c>
      <c r="E3650" s="2">
        <v>5534.87</v>
      </c>
      <c r="G3650" s="2">
        <v>13886.42</v>
      </c>
      <c r="I3650" s="2">
        <v>21700</v>
      </c>
      <c r="K3650" s="2">
        <v>21700</v>
      </c>
      <c r="L3650" s="9"/>
      <c r="M3650" s="2">
        <v>27000</v>
      </c>
      <c r="N3650" s="9"/>
      <c r="O3650" s="2">
        <v>0</v>
      </c>
      <c r="P3650" s="9"/>
      <c r="Q3650" s="2">
        <f t="shared" ref="Q3650:Q3655" si="108">M3650+O3650</f>
        <v>27000</v>
      </c>
      <c r="T3650" s="11"/>
    </row>
    <row r="3651" spans="1:33" ht="11.85" customHeight="1" x14ac:dyDescent="0.2">
      <c r="A3651" s="3" t="s">
        <v>1571</v>
      </c>
      <c r="C3651" s="12">
        <v>0</v>
      </c>
      <c r="E3651" s="12">
        <v>75111.86</v>
      </c>
      <c r="G3651" s="12">
        <v>0</v>
      </c>
      <c r="I3651" s="12">
        <v>48000</v>
      </c>
      <c r="K3651" s="12">
        <v>48000</v>
      </c>
      <c r="L3651" s="9"/>
      <c r="M3651" s="12">
        <v>0</v>
      </c>
      <c r="N3651" s="9"/>
      <c r="O3651" s="12">
        <v>0</v>
      </c>
      <c r="P3651" s="9"/>
      <c r="Q3651" s="12">
        <f t="shared" si="108"/>
        <v>0</v>
      </c>
    </row>
    <row r="3652" spans="1:33" ht="11.85" hidden="1" customHeight="1" x14ac:dyDescent="0.2">
      <c r="A3652" s="3" t="s">
        <v>1572</v>
      </c>
      <c r="C3652" s="2">
        <v>0</v>
      </c>
      <c r="E3652" s="2">
        <v>0</v>
      </c>
      <c r="G3652" s="2">
        <v>0</v>
      </c>
      <c r="I3652" s="2">
        <v>0</v>
      </c>
      <c r="K3652" s="2">
        <v>0</v>
      </c>
      <c r="L3652" s="9"/>
      <c r="M3652" s="2">
        <v>0</v>
      </c>
      <c r="N3652" s="9"/>
      <c r="O3652" s="2">
        <v>0</v>
      </c>
      <c r="P3652" s="9"/>
      <c r="Q3652" s="2">
        <f t="shared" si="108"/>
        <v>0</v>
      </c>
    </row>
    <row r="3653" spans="1:33" ht="11.85" hidden="1" customHeight="1" x14ac:dyDescent="0.2">
      <c r="A3653" s="3" t="s">
        <v>1503</v>
      </c>
      <c r="C3653" s="2">
        <v>0</v>
      </c>
      <c r="E3653" s="2">
        <v>0</v>
      </c>
      <c r="G3653" s="2">
        <v>0</v>
      </c>
      <c r="I3653" s="2">
        <v>0</v>
      </c>
      <c r="K3653" s="2">
        <v>0</v>
      </c>
      <c r="L3653" s="9"/>
      <c r="N3653" s="9"/>
      <c r="O3653" s="2">
        <v>0</v>
      </c>
      <c r="P3653" s="9"/>
      <c r="Q3653" s="2">
        <f t="shared" si="108"/>
        <v>0</v>
      </c>
    </row>
    <row r="3654" spans="1:33" ht="11.85" hidden="1" customHeight="1" x14ac:dyDescent="0.2">
      <c r="A3654" s="3" t="s">
        <v>1504</v>
      </c>
      <c r="C3654" s="2">
        <v>0</v>
      </c>
      <c r="E3654" s="2">
        <v>0</v>
      </c>
      <c r="G3654" s="2">
        <v>0</v>
      </c>
      <c r="I3654" s="2">
        <v>0</v>
      </c>
      <c r="K3654" s="2">
        <v>0</v>
      </c>
      <c r="L3654" s="9"/>
      <c r="M3654" s="2">
        <v>0</v>
      </c>
      <c r="N3654" s="9"/>
      <c r="O3654" s="2">
        <v>0</v>
      </c>
      <c r="P3654" s="9"/>
      <c r="Q3654" s="2">
        <f t="shared" si="108"/>
        <v>0</v>
      </c>
      <c r="T3654" s="43"/>
    </row>
    <row r="3655" spans="1:33" ht="11.85" hidden="1" customHeight="1" x14ac:dyDescent="0.2">
      <c r="A3655" s="3" t="s">
        <v>1573</v>
      </c>
      <c r="C3655" s="2">
        <v>0</v>
      </c>
      <c r="E3655" s="2">
        <v>0</v>
      </c>
      <c r="G3655" s="2">
        <v>0</v>
      </c>
      <c r="I3655" s="2">
        <v>0</v>
      </c>
      <c r="K3655" s="2">
        <v>0</v>
      </c>
      <c r="L3655" s="9"/>
      <c r="M3655" s="2">
        <v>0</v>
      </c>
      <c r="N3655" s="9"/>
      <c r="O3655" s="2">
        <v>0</v>
      </c>
      <c r="P3655" s="9"/>
      <c r="Q3655" s="2">
        <f t="shared" si="108"/>
        <v>0</v>
      </c>
      <c r="R3655" s="62"/>
      <c r="S3655" s="15"/>
    </row>
    <row r="3656" spans="1:33" ht="11.85" hidden="1" customHeight="1" x14ac:dyDescent="0.2">
      <c r="A3656" s="3" t="s">
        <v>1574</v>
      </c>
      <c r="C3656" s="2">
        <v>0</v>
      </c>
      <c r="E3656" s="2">
        <v>0</v>
      </c>
      <c r="G3656" s="2">
        <v>0</v>
      </c>
      <c r="I3656" s="2">
        <v>0</v>
      </c>
      <c r="K3656" s="2">
        <v>0</v>
      </c>
      <c r="L3656" s="9"/>
      <c r="M3656" s="2">
        <v>0</v>
      </c>
      <c r="N3656" s="9"/>
      <c r="O3656" s="2">
        <v>0</v>
      </c>
      <c r="P3656" s="9"/>
      <c r="Q3656" s="2">
        <f>M3656+O3656</f>
        <v>0</v>
      </c>
      <c r="R3656" s="53"/>
      <c r="S3656" s="15"/>
    </row>
    <row r="3657" spans="1:33" ht="11.85" hidden="1" customHeight="1" x14ac:dyDescent="0.2">
      <c r="A3657" s="3" t="s">
        <v>1575</v>
      </c>
      <c r="C3657" s="12">
        <v>0</v>
      </c>
      <c r="E3657" s="12">
        <v>0</v>
      </c>
      <c r="G3657" s="12">
        <v>0</v>
      </c>
      <c r="I3657" s="12">
        <v>0</v>
      </c>
      <c r="K3657" s="12">
        <v>0</v>
      </c>
      <c r="L3657" s="9"/>
      <c r="M3657" s="12">
        <v>0</v>
      </c>
      <c r="N3657" s="9"/>
      <c r="O3657" s="12">
        <v>0</v>
      </c>
      <c r="P3657" s="9"/>
      <c r="Q3657" s="12">
        <f>M3657+O3657</f>
        <v>0</v>
      </c>
      <c r="R3657" s="53"/>
      <c r="S3657" s="15"/>
    </row>
    <row r="3658" spans="1:33" ht="11.85" hidden="1" customHeight="1" x14ac:dyDescent="0.2">
      <c r="A3658" s="3" t="s">
        <v>1508</v>
      </c>
      <c r="C3658" s="12">
        <v>0</v>
      </c>
      <c r="E3658" s="12">
        <v>0</v>
      </c>
      <c r="G3658" s="12">
        <v>0</v>
      </c>
      <c r="I3658" s="12">
        <v>0</v>
      </c>
      <c r="K3658" s="12">
        <v>0</v>
      </c>
      <c r="L3658" s="9"/>
      <c r="M3658" s="12">
        <v>0</v>
      </c>
      <c r="N3658" s="9"/>
      <c r="O3658" s="12">
        <v>0</v>
      </c>
      <c r="P3658" s="9"/>
      <c r="Q3658" s="12">
        <f>M3658+O3658</f>
        <v>0</v>
      </c>
      <c r="R3658" s="54"/>
    </row>
    <row r="3659" spans="1:33" ht="11.85" customHeight="1" x14ac:dyDescent="0.2">
      <c r="A3659" s="3" t="s">
        <v>342</v>
      </c>
      <c r="C3659" s="2">
        <f>SUM(C3650:C3658)</f>
        <v>0</v>
      </c>
      <c r="E3659" s="2">
        <f>SUM(E3650:E3658)</f>
        <v>80646.73</v>
      </c>
      <c r="G3659" s="2">
        <f>SUM(G3650:G3658)</f>
        <v>13886.42</v>
      </c>
      <c r="I3659" s="2">
        <f>SUM(I3650:I3658)</f>
        <v>69700</v>
      </c>
      <c r="K3659" s="2">
        <f>SUM(K3650:K3658)</f>
        <v>69700</v>
      </c>
      <c r="L3659" s="9"/>
      <c r="M3659" s="2">
        <f>SUM(M3650:M3658)</f>
        <v>27000</v>
      </c>
      <c r="N3659" s="9"/>
      <c r="O3659" s="2">
        <f>SUM(O3650:O3658)</f>
        <v>0</v>
      </c>
      <c r="P3659" s="9"/>
      <c r="Q3659" s="2">
        <f>SUM(Q3650:Q3658)</f>
        <v>27000</v>
      </c>
      <c r="R3659" s="54"/>
    </row>
    <row r="3660" spans="1:33" ht="11.85" customHeight="1" x14ac:dyDescent="0.2">
      <c r="L3660" s="9"/>
      <c r="N3660" s="9"/>
      <c r="P3660" s="9"/>
      <c r="T3660" s="11"/>
    </row>
    <row r="3661" spans="1:33" ht="11.85" customHeight="1" x14ac:dyDescent="0.2">
      <c r="A3661" s="3" t="s">
        <v>1576</v>
      </c>
      <c r="C3661" s="2">
        <f>C3583+C3601+C3627+C3641+C3647+C3659</f>
        <v>0</v>
      </c>
      <c r="E3661" s="2">
        <f>E3583+E3601+E3627+E3641+E3647+E3659</f>
        <v>294366.83</v>
      </c>
      <c r="G3661" s="2">
        <f>G3583+G3601+G3627+G3641+G3647+G3659</f>
        <v>376670.88999999996</v>
      </c>
      <c r="I3661" s="2">
        <f>I3583+I3601+I3627+I3641+I3647+I3659</f>
        <v>714327</v>
      </c>
      <c r="K3661" s="2">
        <f>K3583+K3601+K3627+K3641+K3647+K3659</f>
        <v>803327</v>
      </c>
      <c r="L3661" s="9"/>
      <c r="M3661" s="2">
        <f>M3583+M3601+M3627+M3641+M3647+M3659</f>
        <v>777897</v>
      </c>
      <c r="N3661" s="9"/>
      <c r="O3661" s="2">
        <f>O3583+O3601+O3627+O3641+O3647+O3659</f>
        <v>75000</v>
      </c>
      <c r="P3661" s="9"/>
      <c r="Q3661" s="2">
        <f>Q3583+Q3601+Q3627+Q3641+Q3647+Q3659</f>
        <v>852897</v>
      </c>
      <c r="R3661" s="54"/>
      <c r="T3661" s="11"/>
      <c r="U3661" s="13"/>
      <c r="V3661" s="9"/>
      <c r="AG3661" s="2"/>
    </row>
    <row r="3662" spans="1:33" ht="11.85" customHeight="1" x14ac:dyDescent="0.2"/>
    <row r="3663" spans="1:33" ht="11.85" customHeight="1" x14ac:dyDescent="0.2">
      <c r="R3663" s="54"/>
    </row>
    <row r="3664" spans="1:33" ht="11.85" customHeight="1" x14ac:dyDescent="0.2"/>
    <row r="3665" ht="11.85" customHeight="1" x14ac:dyDescent="0.2"/>
    <row r="3666" ht="11.85" customHeight="1" x14ac:dyDescent="0.2"/>
    <row r="3667" ht="11.85" customHeight="1" x14ac:dyDescent="0.2"/>
    <row r="3668" ht="11.85" customHeight="1" x14ac:dyDescent="0.2"/>
    <row r="3669" ht="11.85" customHeight="1" x14ac:dyDescent="0.2"/>
    <row r="3670" ht="11.85" customHeight="1" x14ac:dyDescent="0.2"/>
    <row r="3671" ht="11.85" customHeight="1" x14ac:dyDescent="0.2"/>
    <row r="3672" ht="11.85" customHeight="1" x14ac:dyDescent="0.2"/>
    <row r="3673" ht="11.85" customHeight="1" x14ac:dyDescent="0.2"/>
    <row r="3674" ht="11.85" customHeight="1" x14ac:dyDescent="0.2"/>
    <row r="3675" ht="11.85" customHeight="1" x14ac:dyDescent="0.2"/>
    <row r="3676" ht="11.85" customHeight="1" x14ac:dyDescent="0.2"/>
    <row r="3677" ht="11.85" customHeight="1" x14ac:dyDescent="0.2"/>
    <row r="3678" ht="11.85" customHeight="1" x14ac:dyDescent="0.2"/>
    <row r="3679" ht="11.85" customHeight="1" x14ac:dyDescent="0.2"/>
    <row r="3680" ht="11.85" customHeight="1" x14ac:dyDescent="0.2"/>
    <row r="3681" ht="11.85" customHeight="1" x14ac:dyDescent="0.2"/>
    <row r="3682" ht="11.85" customHeight="1" x14ac:dyDescent="0.2"/>
    <row r="3683" ht="11.85" customHeight="1" x14ac:dyDescent="0.2"/>
    <row r="3684" ht="11.85" customHeight="1" x14ac:dyDescent="0.2"/>
    <row r="3685" ht="11.85" customHeight="1" x14ac:dyDescent="0.2"/>
    <row r="3686" ht="11.85" customHeight="1" x14ac:dyDescent="0.2"/>
    <row r="3687" ht="11.85" customHeight="1" x14ac:dyDescent="0.2"/>
    <row r="3688" ht="11.85" customHeight="1" x14ac:dyDescent="0.2"/>
    <row r="3689" ht="11.85" customHeight="1" x14ac:dyDescent="0.2"/>
    <row r="3690" ht="11.85" customHeight="1" x14ac:dyDescent="0.2"/>
    <row r="3691" ht="11.85" customHeight="1" x14ac:dyDescent="0.2"/>
    <row r="3692" ht="11.85" customHeight="1" x14ac:dyDescent="0.2"/>
    <row r="3693" ht="11.85" customHeight="1" x14ac:dyDescent="0.2"/>
    <row r="3694" ht="11.85" customHeight="1" x14ac:dyDescent="0.2"/>
    <row r="3695" ht="11.85" customHeight="1" x14ac:dyDescent="0.2"/>
    <row r="3696" ht="11.85" customHeight="1" x14ac:dyDescent="0.2"/>
    <row r="3697" ht="11.85" customHeight="1" x14ac:dyDescent="0.2"/>
    <row r="3698" ht="11.85" customHeight="1" x14ac:dyDescent="0.2"/>
    <row r="3699" ht="11.85" customHeight="1" x14ac:dyDescent="0.2"/>
    <row r="3700" ht="11.85" customHeight="1" x14ac:dyDescent="0.2"/>
    <row r="3701" ht="11.85" customHeight="1" x14ac:dyDescent="0.2"/>
    <row r="3702" ht="11.85" customHeight="1" x14ac:dyDescent="0.2"/>
    <row r="3703" ht="11.85" customHeight="1" x14ac:dyDescent="0.2"/>
    <row r="3704" ht="11.85" customHeight="1" x14ac:dyDescent="0.2"/>
    <row r="3705" ht="11.85" customHeight="1" x14ac:dyDescent="0.2"/>
    <row r="3706" ht="11.85" customHeight="1" x14ac:dyDescent="0.2"/>
    <row r="3707" ht="11.85" customHeight="1" x14ac:dyDescent="0.2"/>
    <row r="3708" ht="11.85" customHeight="1" x14ac:dyDescent="0.2"/>
    <row r="3709" ht="11.85" customHeight="1" x14ac:dyDescent="0.2"/>
    <row r="3710" ht="11.85" customHeight="1" x14ac:dyDescent="0.2"/>
    <row r="3711" ht="11.85" customHeight="1" x14ac:dyDescent="0.2"/>
    <row r="3712" ht="11.85" customHeight="1" x14ac:dyDescent="0.2"/>
    <row r="3713" spans="1:22" ht="11.85" customHeight="1" x14ac:dyDescent="0.2"/>
    <row r="3714" spans="1:22" ht="11.85" customHeight="1" x14ac:dyDescent="0.2"/>
    <row r="3715" spans="1:22" ht="11.85" customHeight="1" x14ac:dyDescent="0.2">
      <c r="A3715" s="1"/>
      <c r="B3715" s="1"/>
      <c r="E3715" s="2" t="str">
        <f>$E$1</f>
        <v>CITY OF BRADY</v>
      </c>
    </row>
    <row r="3716" spans="1:22" ht="11.85" customHeight="1" x14ac:dyDescent="0.2">
      <c r="E3716" s="2" t="str">
        <f>$E$2</f>
        <v>BUDGET  REPORT</v>
      </c>
    </row>
    <row r="3717" spans="1:22" ht="11.85" customHeight="1" x14ac:dyDescent="0.2">
      <c r="E3717" s="2" t="str">
        <f>$E$3</f>
        <v>FISCAL YEAR 2025 - 2026</v>
      </c>
    </row>
    <row r="3718" spans="1:22" ht="11.85" customHeight="1" x14ac:dyDescent="0.2">
      <c r="A3718" s="3" t="s">
        <v>1577</v>
      </c>
    </row>
    <row r="3719" spans="1:22" ht="11.85" customHeight="1" x14ac:dyDescent="0.2"/>
    <row r="3720" spans="1:22" ht="11.85" customHeight="1" x14ac:dyDescent="0.2">
      <c r="I3720" s="49" t="str">
        <f>$I$6</f>
        <v>(----- 2024-2025------)</v>
      </c>
      <c r="J3720" s="49"/>
      <c r="K3720" s="49"/>
      <c r="L3720" s="6"/>
      <c r="M3720" s="50" t="str">
        <f>$M$6</f>
        <v>2025-2026</v>
      </c>
      <c r="N3720" s="50"/>
      <c r="O3720" s="50"/>
      <c r="P3720" s="50"/>
      <c r="Q3720" s="50"/>
    </row>
    <row r="3721" spans="1:22" ht="11.85" customHeight="1" x14ac:dyDescent="0.2">
      <c r="C3721" s="5" t="str">
        <f>$C$7</f>
        <v>2021-2022</v>
      </c>
      <c r="D3721" s="5"/>
      <c r="E3721" s="5" t="str">
        <f>$E$7</f>
        <v>2022-2023</v>
      </c>
      <c r="F3721" s="5"/>
      <c r="G3721" s="5" t="str">
        <f>$G$7</f>
        <v>2023-2024</v>
      </c>
      <c r="H3721" s="5"/>
      <c r="I3721" s="5" t="s">
        <v>9</v>
      </c>
      <c r="J3721" s="5"/>
      <c r="K3721" s="5" t="str">
        <f>+$K$7</f>
        <v>PROJECTED</v>
      </c>
      <c r="L3721" s="6"/>
      <c r="M3721" s="5" t="str">
        <f>$M$7</f>
        <v>2025-2026</v>
      </c>
      <c r="N3721" s="6"/>
      <c r="O3721" s="5" t="str">
        <f>$O$7</f>
        <v>2025-2026</v>
      </c>
      <c r="P3721" s="6"/>
      <c r="Q3721" s="5" t="str">
        <f>$Q$7</f>
        <v>APPROVED</v>
      </c>
    </row>
    <row r="3722" spans="1:22" ht="11.85" customHeight="1" x14ac:dyDescent="0.2">
      <c r="A3722" s="7" t="s">
        <v>279</v>
      </c>
      <c r="C3722" s="8" t="s">
        <v>12</v>
      </c>
      <c r="D3722" s="5"/>
      <c r="E3722" s="8" t="s">
        <v>12</v>
      </c>
      <c r="F3722" s="5"/>
      <c r="G3722" s="8" t="s">
        <v>12</v>
      </c>
      <c r="H3722" s="5"/>
      <c r="I3722" s="8" t="s">
        <v>13</v>
      </c>
      <c r="J3722" s="5"/>
      <c r="K3722" s="8" t="s">
        <v>13</v>
      </c>
      <c r="L3722" s="6"/>
      <c r="M3722" s="8" t="str">
        <f>$M$8</f>
        <v>BASE</v>
      </c>
      <c r="N3722" s="6"/>
      <c r="O3722" s="8" t="str">
        <f>$O$8</f>
        <v>SUPPLEMENTAL</v>
      </c>
      <c r="P3722" s="6"/>
      <c r="Q3722" s="8" t="str">
        <f>$Q$8</f>
        <v>BUDGET</v>
      </c>
    </row>
    <row r="3723" spans="1:22" ht="11.85" customHeight="1" x14ac:dyDescent="0.2"/>
    <row r="3724" spans="1:22" ht="11.85" customHeight="1" thickBot="1" x14ac:dyDescent="0.25">
      <c r="A3724" s="3" t="s">
        <v>1130</v>
      </c>
      <c r="C3724" s="26">
        <f>C3365+C3494+C3555+C3284+C3222+C3661</f>
        <v>4108627.4100000006</v>
      </c>
      <c r="E3724" s="26">
        <f>E3365+E3494+E3555+E3284+E3222+E3661</f>
        <v>4978860.7899999991</v>
      </c>
      <c r="G3724" s="26">
        <f>G3365+G3494+G3555+G3284+G3222+G3661</f>
        <v>4921760.0799999991</v>
      </c>
      <c r="I3724" s="26">
        <f>I3365+I3494+I3555+I3284+I3222+I3661</f>
        <v>5142650</v>
      </c>
      <c r="K3724" s="26">
        <f>K3365+K3494+K3555+K3284+K3222+K3661</f>
        <v>5974574</v>
      </c>
      <c r="L3724" s="9"/>
      <c r="M3724" s="34">
        <f>M3365+M3494+M3555+M3284+M3222+M3661</f>
        <v>4423350</v>
      </c>
      <c r="N3724" s="9"/>
      <c r="O3724" s="34">
        <f>O3365+O3494+O3555+O3284+O3222+O3661</f>
        <v>380000</v>
      </c>
      <c r="P3724" s="9"/>
      <c r="Q3724" s="34">
        <f>Q3365+Q3494+Q3555+Q3284+Q3222+Q3661</f>
        <v>4803350</v>
      </c>
      <c r="R3724" s="54"/>
      <c r="U3724" s="9"/>
      <c r="V3724" s="9"/>
    </row>
    <row r="3725" spans="1:22" ht="11.85" customHeight="1" thickTop="1" x14ac:dyDescent="0.2">
      <c r="L3725" s="9"/>
      <c r="N3725" s="9"/>
      <c r="P3725" s="9"/>
    </row>
    <row r="3726" spans="1:22" ht="11.85" customHeight="1" thickBot="1" x14ac:dyDescent="0.25">
      <c r="A3726" s="3" t="s">
        <v>1131</v>
      </c>
      <c r="C3726" s="26">
        <f>C3088-C3724</f>
        <v>439712.91000000061</v>
      </c>
      <c r="E3726" s="26">
        <f>E3088-E3724</f>
        <v>155396.55000000075</v>
      </c>
      <c r="G3726" s="35">
        <f>G3088-G3724</f>
        <v>-492682.86999999918</v>
      </c>
      <c r="I3726" s="35">
        <f>I3088-I3724</f>
        <v>-983550</v>
      </c>
      <c r="J3726" s="25"/>
      <c r="K3726" s="35">
        <f>K3088-K3724</f>
        <v>-1770990</v>
      </c>
      <c r="L3726" s="25"/>
      <c r="M3726" s="35">
        <f>M3088-M3724</f>
        <v>-180750</v>
      </c>
      <c r="N3726" s="25"/>
      <c r="O3726" s="35">
        <f>O3088-O3724</f>
        <v>-280000</v>
      </c>
      <c r="P3726" s="25"/>
      <c r="Q3726" s="35">
        <f>Q3088-Q3724</f>
        <v>-460750</v>
      </c>
      <c r="U3726" s="9"/>
    </row>
    <row r="3727" spans="1:22" ht="11.85" customHeight="1" thickTop="1" x14ac:dyDescent="0.2">
      <c r="L3727" s="9"/>
      <c r="N3727" s="9"/>
      <c r="P3727" s="9"/>
    </row>
    <row r="3728" spans="1:22" ht="11.85" customHeight="1" x14ac:dyDescent="0.2">
      <c r="L3728" s="9"/>
      <c r="N3728" s="9"/>
      <c r="P3728" s="9"/>
    </row>
    <row r="3729" spans="1:21" ht="11.85" customHeight="1" x14ac:dyDescent="0.2">
      <c r="A3729" s="3" t="s">
        <v>1132</v>
      </c>
      <c r="L3729" s="9"/>
      <c r="N3729" s="9"/>
      <c r="P3729" s="9"/>
    </row>
    <row r="3730" spans="1:21" ht="11.85" customHeight="1" thickBot="1" x14ac:dyDescent="0.25">
      <c r="A3730" s="3" t="s">
        <v>17</v>
      </c>
      <c r="C3730" s="26">
        <f>C3008+C3088-C3724</f>
        <v>6357896.5800000019</v>
      </c>
      <c r="E3730" s="26">
        <f>E3008+E3088-E3724</f>
        <v>6513293.1300000027</v>
      </c>
      <c r="G3730" s="26">
        <f>G3008+G3088-G3724</f>
        <v>6020610.2600000044</v>
      </c>
      <c r="I3730" s="26">
        <f>I3008+I3088-I3724</f>
        <v>5037060.2600000054</v>
      </c>
      <c r="K3730" s="26">
        <f>K3008+K3088-K3724</f>
        <v>4249620.2600000054</v>
      </c>
      <c r="L3730" s="9"/>
      <c r="M3730" s="26">
        <f>M3008+M3088-M3724</f>
        <v>4068870.2600000054</v>
      </c>
      <c r="N3730" s="9"/>
      <c r="P3730" s="9"/>
      <c r="Q3730" s="26">
        <f>Q3008+Q3088-Q3724</f>
        <v>3788870.2600000054</v>
      </c>
      <c r="R3730" s="54"/>
      <c r="T3730" s="11"/>
      <c r="U3730" s="9"/>
    </row>
    <row r="3731" spans="1:21" ht="11.85" customHeight="1" thickTop="1" x14ac:dyDescent="0.2">
      <c r="L3731" s="9"/>
      <c r="N3731" s="9"/>
      <c r="P3731" s="9"/>
      <c r="R3731" s="54"/>
      <c r="U3731" s="9"/>
    </row>
    <row r="3732" spans="1:21" ht="11.85" customHeight="1" x14ac:dyDescent="0.2">
      <c r="L3732" s="9"/>
      <c r="N3732" s="9"/>
      <c r="P3732" s="9"/>
      <c r="R3732" s="54"/>
      <c r="U3732" s="9"/>
    </row>
    <row r="3733" spans="1:21" ht="11.85" customHeight="1" x14ac:dyDescent="0.2">
      <c r="L3733" s="9"/>
      <c r="N3733" s="9"/>
      <c r="P3733" s="9"/>
      <c r="R3733" s="54"/>
      <c r="U3733" s="9"/>
    </row>
    <row r="3734" spans="1:21" ht="11.85" customHeight="1" x14ac:dyDescent="0.2">
      <c r="L3734" s="9"/>
      <c r="N3734" s="9"/>
      <c r="P3734" s="9"/>
      <c r="R3734" s="54"/>
      <c r="U3734" s="9"/>
    </row>
    <row r="3735" spans="1:21" ht="11.85" customHeight="1" x14ac:dyDescent="0.2">
      <c r="L3735" s="9"/>
      <c r="N3735" s="9"/>
      <c r="P3735" s="9"/>
      <c r="R3735" s="54"/>
      <c r="U3735" s="9"/>
    </row>
    <row r="3736" spans="1:21" ht="11.85" customHeight="1" x14ac:dyDescent="0.2">
      <c r="L3736" s="9"/>
      <c r="N3736" s="9"/>
      <c r="P3736" s="9"/>
      <c r="R3736" s="54"/>
      <c r="U3736" s="9"/>
    </row>
    <row r="3737" spans="1:21" ht="11.85" customHeight="1" x14ac:dyDescent="0.2">
      <c r="L3737" s="9"/>
      <c r="N3737" s="9"/>
      <c r="P3737" s="9"/>
      <c r="R3737" s="54"/>
      <c r="U3737" s="9"/>
    </row>
    <row r="3738" spans="1:21" ht="11.85" customHeight="1" x14ac:dyDescent="0.2">
      <c r="L3738" s="9"/>
      <c r="N3738" s="9"/>
      <c r="P3738" s="9"/>
      <c r="R3738" s="54"/>
      <c r="U3738" s="9"/>
    </row>
    <row r="3739" spans="1:21" ht="11.85" customHeight="1" x14ac:dyDescent="0.2">
      <c r="L3739" s="9"/>
      <c r="N3739" s="9"/>
      <c r="P3739" s="9"/>
      <c r="R3739" s="54"/>
      <c r="U3739" s="9"/>
    </row>
    <row r="3740" spans="1:21" ht="11.85" customHeight="1" x14ac:dyDescent="0.2">
      <c r="L3740" s="9"/>
      <c r="N3740" s="9"/>
      <c r="P3740" s="9"/>
      <c r="R3740" s="54"/>
      <c r="U3740" s="9"/>
    </row>
    <row r="3741" spans="1:21" ht="11.85" customHeight="1" x14ac:dyDescent="0.2">
      <c r="L3741" s="9"/>
      <c r="N3741" s="9"/>
      <c r="P3741" s="9"/>
      <c r="R3741" s="54"/>
      <c r="U3741" s="9"/>
    </row>
    <row r="3742" spans="1:21" ht="11.85" customHeight="1" x14ac:dyDescent="0.2">
      <c r="L3742" s="9"/>
      <c r="N3742" s="9"/>
      <c r="P3742" s="9"/>
      <c r="R3742" s="54"/>
      <c r="U3742" s="9"/>
    </row>
    <row r="3743" spans="1:21" ht="11.85" customHeight="1" x14ac:dyDescent="0.2">
      <c r="L3743" s="9"/>
      <c r="N3743" s="9"/>
      <c r="P3743" s="9"/>
      <c r="R3743" s="54"/>
      <c r="U3743" s="9"/>
    </row>
    <row r="3744" spans="1:21" ht="11.85" customHeight="1" x14ac:dyDescent="0.2">
      <c r="L3744" s="9"/>
      <c r="N3744" s="9"/>
      <c r="P3744" s="9"/>
      <c r="R3744" s="54"/>
      <c r="U3744" s="9"/>
    </row>
    <row r="3745" spans="1:21" ht="11.85" customHeight="1" x14ac:dyDescent="0.2">
      <c r="L3745" s="9"/>
      <c r="N3745" s="9"/>
      <c r="P3745" s="9"/>
      <c r="R3745" s="54"/>
      <c r="U3745" s="9"/>
    </row>
    <row r="3746" spans="1:21" ht="11.85" customHeight="1" x14ac:dyDescent="0.2">
      <c r="L3746" s="9"/>
      <c r="N3746" s="9"/>
      <c r="P3746" s="9"/>
      <c r="R3746" s="54"/>
      <c r="U3746" s="9"/>
    </row>
    <row r="3747" spans="1:21" ht="11.85" customHeight="1" x14ac:dyDescent="0.2">
      <c r="L3747" s="9"/>
      <c r="N3747" s="9"/>
      <c r="P3747" s="9"/>
      <c r="R3747" s="54"/>
      <c r="U3747" s="9"/>
    </row>
    <row r="3748" spans="1:21" ht="11.85" customHeight="1" x14ac:dyDescent="0.2">
      <c r="L3748" s="9"/>
      <c r="N3748" s="9"/>
      <c r="P3748" s="9"/>
      <c r="R3748" s="54"/>
      <c r="U3748" s="9"/>
    </row>
    <row r="3749" spans="1:21" ht="11.85" customHeight="1" x14ac:dyDescent="0.2">
      <c r="L3749" s="9"/>
      <c r="N3749" s="9"/>
      <c r="P3749" s="9"/>
      <c r="R3749" s="54"/>
      <c r="U3749" s="9"/>
    </row>
    <row r="3750" spans="1:21" ht="11.85" customHeight="1" x14ac:dyDescent="0.2">
      <c r="L3750" s="9"/>
      <c r="N3750" s="9"/>
      <c r="P3750" s="9"/>
      <c r="R3750" s="54"/>
      <c r="U3750" s="9"/>
    </row>
    <row r="3751" spans="1:21" ht="11.45" customHeight="1" x14ac:dyDescent="0.2"/>
    <row r="3752" spans="1:21" ht="11.85" customHeight="1" x14ac:dyDescent="0.2"/>
    <row r="3753" spans="1:21" ht="11.85" customHeight="1" x14ac:dyDescent="0.2"/>
    <row r="3754" spans="1:21" ht="11.85" customHeight="1" x14ac:dyDescent="0.2"/>
    <row r="3755" spans="1:21" ht="11.85" customHeight="1" x14ac:dyDescent="0.2"/>
    <row r="3756" spans="1:21" ht="11.25" customHeight="1" x14ac:dyDescent="0.2">
      <c r="A3756" s="1"/>
      <c r="B3756" s="1"/>
      <c r="E3756" s="2" t="str">
        <f>$E$1</f>
        <v>CITY OF BRADY</v>
      </c>
    </row>
    <row r="3757" spans="1:21" ht="11.25" customHeight="1" x14ac:dyDescent="0.2">
      <c r="E3757" s="2" t="str">
        <f>$E$2</f>
        <v>BUDGET  REPORT</v>
      </c>
    </row>
    <row r="3758" spans="1:21" ht="11.25" customHeight="1" x14ac:dyDescent="0.2">
      <c r="E3758" s="2" t="str">
        <f>$E$3</f>
        <v>FISCAL YEAR 2025 - 2026</v>
      </c>
    </row>
    <row r="3759" spans="1:21" ht="11.25" customHeight="1" x14ac:dyDescent="0.2">
      <c r="A3759" s="3" t="s">
        <v>1578</v>
      </c>
    </row>
    <row r="3760" spans="1:21" ht="11.25" customHeight="1" x14ac:dyDescent="0.2"/>
    <row r="3761" spans="1:17" ht="11.25" customHeight="1" x14ac:dyDescent="0.2">
      <c r="I3761" s="49" t="str">
        <f>$I$6</f>
        <v>(----- 2024-2025------)</v>
      </c>
      <c r="J3761" s="49"/>
      <c r="K3761" s="49"/>
      <c r="L3761" s="6"/>
      <c r="M3761" s="50" t="str">
        <f>$M$6</f>
        <v>2025-2026</v>
      </c>
      <c r="N3761" s="50"/>
      <c r="O3761" s="50"/>
      <c r="P3761" s="50"/>
      <c r="Q3761" s="50"/>
    </row>
    <row r="3762" spans="1:17" ht="11.25" customHeight="1" x14ac:dyDescent="0.2">
      <c r="C3762" s="5" t="str">
        <f>$C$7</f>
        <v>2021-2022</v>
      </c>
      <c r="D3762" s="5"/>
      <c r="E3762" s="5" t="str">
        <f>$E$7</f>
        <v>2022-2023</v>
      </c>
      <c r="F3762" s="5"/>
      <c r="G3762" s="5" t="str">
        <f>$G$7</f>
        <v>2023-2024</v>
      </c>
      <c r="H3762" s="5"/>
      <c r="I3762" s="5" t="s">
        <v>9</v>
      </c>
      <c r="J3762" s="5"/>
      <c r="K3762" s="5" t="str">
        <f>+$K$7</f>
        <v>PROJECTED</v>
      </c>
      <c r="L3762" s="6"/>
      <c r="M3762" s="5" t="str">
        <f>$M$7</f>
        <v>2025-2026</v>
      </c>
      <c r="N3762" s="6"/>
      <c r="O3762" s="5" t="str">
        <f>$O$7</f>
        <v>2025-2026</v>
      </c>
      <c r="P3762" s="6"/>
      <c r="Q3762" s="5" t="str">
        <f>$Q$7</f>
        <v>APPROVED</v>
      </c>
    </row>
    <row r="3763" spans="1:17" ht="11.25" customHeight="1" x14ac:dyDescent="0.2">
      <c r="A3763" s="7"/>
      <c r="C3763" s="8" t="s">
        <v>12</v>
      </c>
      <c r="D3763" s="5"/>
      <c r="E3763" s="8" t="s">
        <v>12</v>
      </c>
      <c r="F3763" s="5"/>
      <c r="G3763" s="8" t="s">
        <v>12</v>
      </c>
      <c r="H3763" s="5"/>
      <c r="I3763" s="8" t="s">
        <v>13</v>
      </c>
      <c r="J3763" s="5"/>
      <c r="K3763" s="8" t="s">
        <v>13</v>
      </c>
      <c r="L3763" s="6"/>
      <c r="M3763" s="8" t="str">
        <f>$M$8</f>
        <v>BASE</v>
      </c>
      <c r="N3763" s="6"/>
      <c r="O3763" s="8" t="str">
        <f>$O$8</f>
        <v>SUPPLEMENTAL</v>
      </c>
      <c r="P3763" s="6"/>
      <c r="Q3763" s="8" t="str">
        <f>$Q$8</f>
        <v>BUDGET</v>
      </c>
    </row>
    <row r="3764" spans="1:17" ht="11.25" customHeight="1" x14ac:dyDescent="0.2"/>
    <row r="3765" spans="1:17" ht="11.25" customHeight="1" x14ac:dyDescent="0.2">
      <c r="A3765" s="3" t="s">
        <v>16</v>
      </c>
      <c r="L3765" s="9"/>
      <c r="N3765" s="9"/>
      <c r="P3765" s="9"/>
    </row>
    <row r="3766" spans="1:17" ht="11.25" customHeight="1" x14ac:dyDescent="0.2">
      <c r="A3766" s="3" t="s">
        <v>17</v>
      </c>
      <c r="C3766" s="2">
        <v>15687065.51</v>
      </c>
      <c r="E3766" s="2">
        <f>+C3867</f>
        <v>8016671.8399999999</v>
      </c>
      <c r="G3766" s="2">
        <f>+E3867</f>
        <v>3899803.6399999997</v>
      </c>
      <c r="I3766" s="2">
        <f>+G3867</f>
        <v>2270765.1999999993</v>
      </c>
      <c r="K3766" s="2">
        <f>+I3766</f>
        <v>2270765.1999999993</v>
      </c>
      <c r="L3766" s="9"/>
      <c r="M3766" s="9">
        <f>+K3867</f>
        <v>411251.19999999925</v>
      </c>
      <c r="N3766" s="9"/>
      <c r="P3766" s="9"/>
      <c r="Q3766" s="2">
        <f>+M3766</f>
        <v>411251.19999999925</v>
      </c>
    </row>
    <row r="3767" spans="1:17" ht="11.25" customHeight="1" x14ac:dyDescent="0.2">
      <c r="L3767" s="9"/>
      <c r="N3767" s="9"/>
      <c r="P3767" s="9"/>
    </row>
    <row r="3768" spans="1:17" ht="11.25" customHeight="1" x14ac:dyDescent="0.2">
      <c r="A3768" s="10" t="s">
        <v>18</v>
      </c>
      <c r="L3768" s="9"/>
      <c r="N3768" s="9"/>
      <c r="P3768" s="9"/>
    </row>
    <row r="3769" spans="1:17" ht="11.25" customHeight="1" x14ac:dyDescent="0.2">
      <c r="L3769" s="9"/>
      <c r="N3769" s="9"/>
      <c r="P3769" s="9"/>
    </row>
    <row r="3770" spans="1:17" ht="11.25" customHeight="1" x14ac:dyDescent="0.2">
      <c r="A3770" s="10" t="s">
        <v>1134</v>
      </c>
      <c r="L3770" s="9"/>
      <c r="N3770" s="9"/>
      <c r="P3770" s="9"/>
    </row>
    <row r="3771" spans="1:17" ht="11.25" customHeight="1" x14ac:dyDescent="0.2">
      <c r="A3771" s="3" t="s">
        <v>1579</v>
      </c>
      <c r="C3771" s="2">
        <v>40048.49</v>
      </c>
      <c r="E3771" s="2">
        <v>171487.3</v>
      </c>
      <c r="G3771" s="2">
        <v>28093.7</v>
      </c>
      <c r="I3771" s="2">
        <v>0</v>
      </c>
      <c r="K3771" s="2">
        <v>0</v>
      </c>
      <c r="L3771" s="9"/>
      <c r="M3771" s="2">
        <v>0</v>
      </c>
      <c r="N3771" s="9"/>
      <c r="O3771" s="2">
        <v>0</v>
      </c>
      <c r="P3771" s="9"/>
      <c r="Q3771" s="2">
        <f t="shared" ref="Q3771:Q3780" si="109">+M3771+O3771</f>
        <v>0</v>
      </c>
    </row>
    <row r="3772" spans="1:17" ht="11.25" customHeight="1" x14ac:dyDescent="0.2">
      <c r="A3772" s="3" t="s">
        <v>1580</v>
      </c>
      <c r="C3772" s="2">
        <v>4963.08</v>
      </c>
      <c r="E3772" s="2">
        <v>5778.65</v>
      </c>
      <c r="G3772" s="2">
        <v>5090.68</v>
      </c>
      <c r="I3772" s="2">
        <v>0</v>
      </c>
      <c r="K3772" s="2">
        <v>0</v>
      </c>
      <c r="L3772" s="9"/>
      <c r="M3772" s="2">
        <v>0</v>
      </c>
      <c r="N3772" s="9"/>
      <c r="O3772" s="2">
        <v>0</v>
      </c>
      <c r="P3772" s="9"/>
      <c r="Q3772" s="2">
        <f t="shared" si="109"/>
        <v>0</v>
      </c>
    </row>
    <row r="3773" spans="1:17" ht="11.25" customHeight="1" x14ac:dyDescent="0.2">
      <c r="A3773" s="3" t="s">
        <v>1581</v>
      </c>
      <c r="C3773" s="2">
        <v>1512.04</v>
      </c>
      <c r="E3773" s="2">
        <v>12126.66</v>
      </c>
      <c r="G3773" s="2">
        <v>14808.13</v>
      </c>
      <c r="I3773" s="2">
        <v>0</v>
      </c>
      <c r="K3773" s="2">
        <v>0</v>
      </c>
      <c r="L3773" s="9"/>
      <c r="M3773" s="2">
        <v>0</v>
      </c>
      <c r="N3773" s="9"/>
      <c r="O3773" s="2">
        <v>0</v>
      </c>
      <c r="P3773" s="9"/>
      <c r="Q3773" s="2">
        <f t="shared" si="109"/>
        <v>0</v>
      </c>
    </row>
    <row r="3774" spans="1:17" ht="11.25" customHeight="1" x14ac:dyDescent="0.2">
      <c r="A3774" s="3" t="s">
        <v>1582</v>
      </c>
      <c r="C3774" s="2">
        <v>0</v>
      </c>
      <c r="E3774" s="2">
        <v>0</v>
      </c>
      <c r="G3774" s="2">
        <v>0</v>
      </c>
      <c r="I3774" s="2">
        <v>1585500</v>
      </c>
      <c r="K3774" s="2">
        <v>1585500</v>
      </c>
      <c r="L3774" s="9"/>
      <c r="M3774" s="2">
        <v>0</v>
      </c>
      <c r="N3774" s="9"/>
      <c r="O3774" s="2">
        <v>0</v>
      </c>
      <c r="P3774" s="9"/>
      <c r="Q3774" s="2">
        <f t="shared" si="109"/>
        <v>0</v>
      </c>
    </row>
    <row r="3775" spans="1:17" ht="11.25" customHeight="1" x14ac:dyDescent="0.2">
      <c r="A3775" s="3" t="s">
        <v>1583</v>
      </c>
      <c r="C3775" s="2">
        <v>0</v>
      </c>
      <c r="E3775" s="2">
        <v>0</v>
      </c>
      <c r="G3775" s="2">
        <v>0</v>
      </c>
      <c r="I3775" s="2">
        <v>680000</v>
      </c>
      <c r="K3775" s="2">
        <v>680000</v>
      </c>
      <c r="L3775" s="9"/>
      <c r="M3775" s="2">
        <v>0</v>
      </c>
      <c r="N3775" s="9"/>
      <c r="O3775" s="2">
        <v>0</v>
      </c>
      <c r="P3775" s="9"/>
      <c r="Q3775" s="2">
        <f t="shared" si="109"/>
        <v>0</v>
      </c>
    </row>
    <row r="3776" spans="1:17" ht="11.25" customHeight="1" x14ac:dyDescent="0.2">
      <c r="A3776" s="3" t="s">
        <v>1584</v>
      </c>
      <c r="C3776" s="12">
        <v>0</v>
      </c>
      <c r="E3776" s="12">
        <v>0</v>
      </c>
      <c r="G3776" s="12">
        <v>0</v>
      </c>
      <c r="I3776" s="12">
        <v>0</v>
      </c>
      <c r="K3776" s="12">
        <v>4226000</v>
      </c>
      <c r="L3776" s="9"/>
      <c r="M3776" s="12">
        <v>0</v>
      </c>
      <c r="N3776" s="9"/>
      <c r="O3776" s="12">
        <v>0</v>
      </c>
      <c r="P3776" s="9"/>
      <c r="Q3776" s="12">
        <f t="shared" si="109"/>
        <v>0</v>
      </c>
    </row>
    <row r="3777" spans="1:17" ht="11.25" hidden="1" customHeight="1" x14ac:dyDescent="0.2">
      <c r="A3777" s="3" t="s">
        <v>1585</v>
      </c>
      <c r="C3777" s="2">
        <v>0</v>
      </c>
      <c r="E3777" s="2">
        <v>0</v>
      </c>
      <c r="G3777" s="2">
        <v>0</v>
      </c>
      <c r="I3777" s="2">
        <v>0</v>
      </c>
      <c r="K3777" s="2">
        <v>0</v>
      </c>
      <c r="L3777" s="9"/>
      <c r="M3777" s="2">
        <v>0</v>
      </c>
      <c r="N3777" s="9"/>
      <c r="O3777" s="2">
        <v>0</v>
      </c>
      <c r="P3777" s="9"/>
      <c r="Q3777" s="2">
        <f t="shared" si="109"/>
        <v>0</v>
      </c>
    </row>
    <row r="3778" spans="1:17" ht="11.25" hidden="1" customHeight="1" x14ac:dyDescent="0.2">
      <c r="A3778" s="3" t="s">
        <v>1586</v>
      </c>
      <c r="C3778" s="2">
        <v>0</v>
      </c>
      <c r="E3778" s="2">
        <v>0</v>
      </c>
      <c r="G3778" s="2">
        <v>0</v>
      </c>
      <c r="I3778" s="2">
        <v>0</v>
      </c>
      <c r="K3778" s="2">
        <v>0</v>
      </c>
      <c r="L3778" s="9"/>
      <c r="M3778" s="2">
        <v>0</v>
      </c>
      <c r="N3778" s="9"/>
      <c r="O3778" s="2">
        <v>0</v>
      </c>
      <c r="P3778" s="9"/>
      <c r="Q3778" s="2">
        <f t="shared" si="109"/>
        <v>0</v>
      </c>
    </row>
    <row r="3779" spans="1:17" ht="11.25" hidden="1" customHeight="1" x14ac:dyDescent="0.2">
      <c r="A3779" s="3" t="s">
        <v>1587</v>
      </c>
      <c r="C3779" s="12">
        <v>0</v>
      </c>
      <c r="E3779" s="12">
        <v>0</v>
      </c>
      <c r="G3779" s="12">
        <v>0</v>
      </c>
      <c r="I3779" s="12">
        <v>0</v>
      </c>
      <c r="K3779" s="12">
        <v>0</v>
      </c>
      <c r="L3779" s="9"/>
      <c r="M3779" s="12">
        <v>0</v>
      </c>
      <c r="N3779" s="9"/>
      <c r="O3779" s="12">
        <v>0</v>
      </c>
      <c r="P3779" s="9"/>
      <c r="Q3779" s="12">
        <f t="shared" si="109"/>
        <v>0</v>
      </c>
    </row>
    <row r="3780" spans="1:17" ht="11.25" hidden="1" customHeight="1" x14ac:dyDescent="0.2">
      <c r="C3780" s="12">
        <v>0</v>
      </c>
      <c r="E3780" s="12">
        <v>0</v>
      </c>
      <c r="G3780" s="12">
        <v>0</v>
      </c>
      <c r="I3780" s="12">
        <v>0</v>
      </c>
      <c r="K3780" s="12">
        <v>0</v>
      </c>
      <c r="L3780" s="9"/>
      <c r="M3780" s="12">
        <v>0</v>
      </c>
      <c r="N3780" s="9"/>
      <c r="O3780" s="12">
        <v>0</v>
      </c>
      <c r="P3780" s="9"/>
      <c r="Q3780" s="12">
        <f t="shared" si="109"/>
        <v>0</v>
      </c>
    </row>
    <row r="3781" spans="1:17" ht="11.25" customHeight="1" x14ac:dyDescent="0.2">
      <c r="A3781" s="3" t="s">
        <v>1137</v>
      </c>
      <c r="C3781" s="2">
        <f>SUM(C3771:C3780)</f>
        <v>46523.61</v>
      </c>
      <c r="E3781" s="2">
        <f>SUM(E3771:E3780)</f>
        <v>189392.61</v>
      </c>
      <c r="G3781" s="2">
        <f>SUM(G3771:G3780)</f>
        <v>47992.51</v>
      </c>
      <c r="I3781" s="2">
        <f>SUM(I3771:I3780)</f>
        <v>2265500</v>
      </c>
      <c r="K3781" s="2">
        <f>SUM(K3771:K3780)</f>
        <v>6491500</v>
      </c>
      <c r="L3781" s="9"/>
      <c r="M3781" s="2">
        <f>SUM(M3771:M3780)</f>
        <v>0</v>
      </c>
      <c r="N3781" s="9"/>
      <c r="O3781" s="2">
        <f>SUM(O3771:O3780)</f>
        <v>0</v>
      </c>
      <c r="P3781" s="9"/>
      <c r="Q3781" s="2">
        <f>SUM(Q3771:Q3780)</f>
        <v>0</v>
      </c>
    </row>
    <row r="3782" spans="1:17" ht="11.25" customHeight="1" x14ac:dyDescent="0.2">
      <c r="L3782" s="9"/>
      <c r="N3782" s="9"/>
      <c r="P3782" s="9"/>
    </row>
    <row r="3783" spans="1:17" ht="11.85" customHeight="1" x14ac:dyDescent="0.2">
      <c r="A3783" s="10" t="s">
        <v>250</v>
      </c>
      <c r="L3783" s="9"/>
      <c r="N3783" s="9"/>
      <c r="P3783" s="9"/>
    </row>
    <row r="3784" spans="1:17" ht="11.85" customHeight="1" x14ac:dyDescent="0.2">
      <c r="A3784" s="3" t="s">
        <v>1588</v>
      </c>
      <c r="C3784" s="12">
        <v>330000</v>
      </c>
      <c r="E3784" s="12">
        <v>330000</v>
      </c>
      <c r="G3784" s="12">
        <v>330000</v>
      </c>
      <c r="I3784" s="12">
        <v>1062000</v>
      </c>
      <c r="K3784" s="12">
        <v>1537000</v>
      </c>
      <c r="L3784" s="9"/>
      <c r="M3784" s="12">
        <v>380300</v>
      </c>
      <c r="N3784" s="9"/>
      <c r="O3784" s="12">
        <v>0</v>
      </c>
      <c r="P3784" s="9"/>
      <c r="Q3784" s="12">
        <f>+M3784+O3784</f>
        <v>380300</v>
      </c>
    </row>
    <row r="3785" spans="1:17" ht="11.85" customHeight="1" x14ac:dyDescent="0.2">
      <c r="A3785" s="3" t="s">
        <v>264</v>
      </c>
      <c r="C3785" s="2">
        <f>SUM(C3784:C3784)</f>
        <v>330000</v>
      </c>
      <c r="E3785" s="2">
        <f>SUM(E3784:E3784)</f>
        <v>330000</v>
      </c>
      <c r="G3785" s="2">
        <f>SUM(G3784:G3784)</f>
        <v>330000</v>
      </c>
      <c r="I3785" s="2">
        <f>SUM(I3784:I3784)</f>
        <v>1062000</v>
      </c>
      <c r="K3785" s="2">
        <f>SUM(K3784:K3784)</f>
        <v>1537000</v>
      </c>
      <c r="L3785" s="9"/>
      <c r="M3785" s="2">
        <f>SUM(M3784:M3784)</f>
        <v>380300</v>
      </c>
      <c r="N3785" s="9"/>
      <c r="O3785" s="2">
        <f>SUM(O3784:O3784)</f>
        <v>0</v>
      </c>
      <c r="P3785" s="9"/>
      <c r="Q3785" s="2">
        <f>SUM(Q3784:Q3784)</f>
        <v>380300</v>
      </c>
    </row>
    <row r="3786" spans="1:17" ht="11.85" customHeight="1" x14ac:dyDescent="0.2"/>
    <row r="3787" spans="1:17" ht="11.25" customHeight="1" thickBot="1" x14ac:dyDescent="0.25">
      <c r="A3787" s="3" t="s">
        <v>276</v>
      </c>
      <c r="C3787" s="26">
        <f>C3781+C3785</f>
        <v>376523.61</v>
      </c>
      <c r="E3787" s="26">
        <f>E3781+E3785</f>
        <v>519392.61</v>
      </c>
      <c r="G3787" s="26">
        <f>G3781+G3785</f>
        <v>377992.51</v>
      </c>
      <c r="I3787" s="26">
        <f>I3781+I3785</f>
        <v>3327500</v>
      </c>
      <c r="K3787" s="26">
        <f>K3781+K3785</f>
        <v>8028500</v>
      </c>
      <c r="L3787" s="9"/>
      <c r="M3787" s="26">
        <f>M3781+M3785</f>
        <v>380300</v>
      </c>
      <c r="N3787" s="9"/>
      <c r="O3787" s="26">
        <f>O3781+O3785</f>
        <v>0</v>
      </c>
      <c r="P3787" s="9"/>
      <c r="Q3787" s="26">
        <f>Q3781+Q3785</f>
        <v>380300</v>
      </c>
    </row>
    <row r="3788" spans="1:17" ht="11.25" customHeight="1" thickTop="1" x14ac:dyDescent="0.2">
      <c r="L3788" s="9"/>
      <c r="N3788" s="9"/>
      <c r="P3788" s="9"/>
    </row>
    <row r="3789" spans="1:17" ht="11.25" customHeight="1" x14ac:dyDescent="0.2">
      <c r="L3789" s="9"/>
      <c r="N3789" s="9"/>
      <c r="P3789" s="9"/>
    </row>
    <row r="3790" spans="1:17" ht="11.25" customHeight="1" x14ac:dyDescent="0.2">
      <c r="A3790" s="3" t="s">
        <v>277</v>
      </c>
      <c r="C3790" s="2">
        <f>C3766+C3787</f>
        <v>16063589.119999999</v>
      </c>
      <c r="E3790" s="2">
        <f>E3766+E3787</f>
        <v>8536064.4499999993</v>
      </c>
      <c r="G3790" s="2">
        <f>G3766+G3787</f>
        <v>4277796.1499999994</v>
      </c>
      <c r="I3790" s="2">
        <f>I3766+I3787</f>
        <v>5598265.1999999993</v>
      </c>
      <c r="K3790" s="2">
        <f>K3766+K3787</f>
        <v>10299265.199999999</v>
      </c>
      <c r="L3790" s="9"/>
      <c r="M3790" s="2">
        <f>M3766+M3787</f>
        <v>791551.19999999925</v>
      </c>
      <c r="N3790" s="9"/>
      <c r="P3790" s="9"/>
      <c r="Q3790" s="2">
        <f>Q3766+Q3787</f>
        <v>791551.19999999925</v>
      </c>
    </row>
    <row r="3791" spans="1:17" ht="11.25" customHeight="1" x14ac:dyDescent="0.2"/>
    <row r="3792" spans="1:17" ht="11.85" customHeight="1" x14ac:dyDescent="0.2"/>
    <row r="3793" spans="1:5" ht="11.85" customHeight="1" x14ac:dyDescent="0.2"/>
    <row r="3794" spans="1:5" ht="11.85" customHeight="1" x14ac:dyDescent="0.2"/>
    <row r="3795" spans="1:5" ht="11.85" customHeight="1" x14ac:dyDescent="0.2"/>
    <row r="3796" spans="1:5" ht="11.85" customHeight="1" x14ac:dyDescent="0.2"/>
    <row r="3797" spans="1:5" ht="11.85" customHeight="1" x14ac:dyDescent="0.2"/>
    <row r="3798" spans="1:5" ht="11.85" customHeight="1" x14ac:dyDescent="0.2"/>
    <row r="3799" spans="1:5" ht="11.85" customHeight="1" x14ac:dyDescent="0.2"/>
    <row r="3800" spans="1:5" ht="11.85" customHeight="1" x14ac:dyDescent="0.2"/>
    <row r="3801" spans="1:5" ht="11.85" customHeight="1" x14ac:dyDescent="0.2"/>
    <row r="3802" spans="1:5" ht="11.85" customHeight="1" x14ac:dyDescent="0.2"/>
    <row r="3803" spans="1:5" ht="11.85" customHeight="1" x14ac:dyDescent="0.2"/>
    <row r="3804" spans="1:5" ht="11.85" customHeight="1" x14ac:dyDescent="0.2"/>
    <row r="3805" spans="1:5" ht="11.85" customHeight="1" x14ac:dyDescent="0.2"/>
    <row r="3806" spans="1:5" ht="11.85" customHeight="1" x14ac:dyDescent="0.2"/>
    <row r="3807" spans="1:5" ht="11.85" customHeight="1" x14ac:dyDescent="0.2"/>
    <row r="3808" spans="1:5" ht="11.85" customHeight="1" x14ac:dyDescent="0.2">
      <c r="A3808" s="1"/>
      <c r="B3808" s="1"/>
      <c r="E3808" s="2" t="str">
        <f>$E$1</f>
        <v>CITY OF BRADY</v>
      </c>
    </row>
    <row r="3809" spans="1:17" ht="11.85" customHeight="1" x14ac:dyDescent="0.2">
      <c r="E3809" s="2" t="str">
        <f>$E$2</f>
        <v>BUDGET  REPORT</v>
      </c>
    </row>
    <row r="3810" spans="1:17" ht="11.85" customHeight="1" x14ac:dyDescent="0.2">
      <c r="E3810" s="2" t="str">
        <f>$E$3</f>
        <v>FISCAL YEAR 2025 - 2026</v>
      </c>
    </row>
    <row r="3811" spans="1:17" ht="11.85" customHeight="1" x14ac:dyDescent="0.2">
      <c r="A3811" s="3" t="s">
        <v>1578</v>
      </c>
    </row>
    <row r="3812" spans="1:17" ht="11.85" customHeight="1" x14ac:dyDescent="0.2">
      <c r="A3812" s="3" t="s">
        <v>1589</v>
      </c>
    </row>
    <row r="3813" spans="1:17" ht="11.85" customHeight="1" x14ac:dyDescent="0.2">
      <c r="I3813" s="49" t="str">
        <f>$I$6</f>
        <v>(----- 2024-2025------)</v>
      </c>
      <c r="J3813" s="49"/>
      <c r="K3813" s="49"/>
      <c r="L3813" s="6"/>
      <c r="M3813" s="50" t="str">
        <f>$M$6</f>
        <v>2025-2026</v>
      </c>
      <c r="N3813" s="50"/>
      <c r="O3813" s="50"/>
      <c r="P3813" s="50"/>
      <c r="Q3813" s="50"/>
    </row>
    <row r="3814" spans="1:17" ht="11.85" customHeight="1" x14ac:dyDescent="0.2">
      <c r="C3814" s="5" t="str">
        <f>$C$7</f>
        <v>2021-2022</v>
      </c>
      <c r="D3814" s="5"/>
      <c r="E3814" s="5" t="str">
        <f>$E$7</f>
        <v>2022-2023</v>
      </c>
      <c r="F3814" s="5"/>
      <c r="G3814" s="5" t="str">
        <f>$G$7</f>
        <v>2023-2024</v>
      </c>
      <c r="H3814" s="5"/>
      <c r="I3814" s="5" t="s">
        <v>9</v>
      </c>
      <c r="J3814" s="5"/>
      <c r="K3814" s="5" t="str">
        <f>+$K$7</f>
        <v>PROJECTED</v>
      </c>
      <c r="L3814" s="6"/>
      <c r="M3814" s="5" t="str">
        <f>$M$7</f>
        <v>2025-2026</v>
      </c>
      <c r="N3814" s="6"/>
      <c r="O3814" s="5" t="str">
        <f>$O$7</f>
        <v>2025-2026</v>
      </c>
      <c r="P3814" s="6"/>
      <c r="Q3814" s="5" t="str">
        <f>$Q$7</f>
        <v>APPROVED</v>
      </c>
    </row>
    <row r="3815" spans="1:17" ht="11.85" customHeight="1" x14ac:dyDescent="0.2">
      <c r="A3815" s="7" t="s">
        <v>279</v>
      </c>
      <c r="C3815" s="8" t="s">
        <v>12</v>
      </c>
      <c r="D3815" s="5"/>
      <c r="E3815" s="8" t="s">
        <v>12</v>
      </c>
      <c r="F3815" s="5"/>
      <c r="G3815" s="8" t="s">
        <v>12</v>
      </c>
      <c r="H3815" s="5"/>
      <c r="I3815" s="8" t="s">
        <v>13</v>
      </c>
      <c r="J3815" s="5"/>
      <c r="K3815" s="8" t="s">
        <v>13</v>
      </c>
      <c r="L3815" s="6"/>
      <c r="M3815" s="8" t="str">
        <f>$M$8</f>
        <v>BASE</v>
      </c>
      <c r="N3815" s="6"/>
      <c r="O3815" s="8" t="str">
        <f>$O$8</f>
        <v>SUPPLEMENTAL</v>
      </c>
      <c r="P3815" s="6"/>
      <c r="Q3815" s="8" t="str">
        <f>$Q$8</f>
        <v>BUDGET</v>
      </c>
    </row>
    <row r="3816" spans="1:17" ht="11.85" customHeight="1" x14ac:dyDescent="0.2"/>
    <row r="3817" spans="1:17" ht="11.85" customHeight="1" x14ac:dyDescent="0.2">
      <c r="A3817" s="10" t="s">
        <v>292</v>
      </c>
      <c r="L3817" s="9"/>
      <c r="N3817" s="9"/>
      <c r="P3817" s="9"/>
    </row>
    <row r="3818" spans="1:17" ht="11.85" customHeight="1" x14ac:dyDescent="0.2">
      <c r="A3818" s="10"/>
      <c r="L3818" s="9"/>
      <c r="N3818" s="9"/>
      <c r="P3818" s="9"/>
    </row>
    <row r="3819" spans="1:17" ht="11.85" customHeight="1" x14ac:dyDescent="0.2">
      <c r="A3819" s="3" t="s">
        <v>1590</v>
      </c>
      <c r="C3819" s="2">
        <v>2989360.01</v>
      </c>
      <c r="E3819" s="2">
        <v>4045483.15</v>
      </c>
      <c r="G3819" s="2">
        <v>1650295.34</v>
      </c>
      <c r="I3819" s="2">
        <v>0</v>
      </c>
      <c r="K3819" s="2">
        <v>1843200</v>
      </c>
      <c r="L3819" s="9"/>
      <c r="M3819" s="2">
        <v>0</v>
      </c>
      <c r="N3819" s="9"/>
      <c r="O3819" s="2">
        <v>0</v>
      </c>
      <c r="P3819" s="9"/>
      <c r="Q3819" s="2">
        <f t="shared" ref="Q3819:Q3831" si="110">+M3819+O3819</f>
        <v>0</v>
      </c>
    </row>
    <row r="3820" spans="1:17" ht="11.85" customHeight="1" x14ac:dyDescent="0.2">
      <c r="A3820" s="3" t="s">
        <v>1591</v>
      </c>
      <c r="C3820" s="2">
        <v>4281902.8</v>
      </c>
      <c r="E3820" s="2">
        <v>89022.2</v>
      </c>
      <c r="G3820" s="2">
        <v>0</v>
      </c>
      <c r="I3820" s="2">
        <v>0</v>
      </c>
      <c r="K3820" s="2">
        <v>2000</v>
      </c>
      <c r="L3820" s="9"/>
      <c r="M3820" s="2">
        <v>0</v>
      </c>
      <c r="N3820" s="9"/>
      <c r="O3820" s="2">
        <v>0</v>
      </c>
      <c r="P3820" s="9"/>
      <c r="Q3820" s="2">
        <f t="shared" si="110"/>
        <v>0</v>
      </c>
    </row>
    <row r="3821" spans="1:17" ht="11.85" customHeight="1" x14ac:dyDescent="0.2">
      <c r="A3821" s="3" t="s">
        <v>1592</v>
      </c>
      <c r="C3821" s="2">
        <v>407435.98</v>
      </c>
      <c r="E3821" s="2">
        <v>2228.16</v>
      </c>
      <c r="G3821" s="2">
        <v>32074.639999999999</v>
      </c>
      <c r="I3821" s="2">
        <v>0</v>
      </c>
      <c r="K3821" s="2">
        <v>14314</v>
      </c>
      <c r="L3821" s="9"/>
      <c r="M3821" s="2">
        <v>0</v>
      </c>
      <c r="N3821" s="9"/>
      <c r="O3821" s="2">
        <v>0</v>
      </c>
      <c r="P3821" s="9"/>
      <c r="Q3821" s="2">
        <f t="shared" si="110"/>
        <v>0</v>
      </c>
    </row>
    <row r="3822" spans="1:17" ht="11.85" customHeight="1" x14ac:dyDescent="0.2">
      <c r="A3822" s="3" t="s">
        <v>1593</v>
      </c>
      <c r="C3822" s="2">
        <v>0</v>
      </c>
      <c r="E3822" s="2">
        <v>0</v>
      </c>
      <c r="G3822" s="2">
        <v>0</v>
      </c>
      <c r="I3822" s="2">
        <v>1585500</v>
      </c>
      <c r="K3822" s="2">
        <v>1585500</v>
      </c>
      <c r="L3822" s="9"/>
      <c r="M3822" s="2">
        <v>0</v>
      </c>
      <c r="N3822" s="9"/>
      <c r="O3822" s="2">
        <v>0</v>
      </c>
      <c r="P3822" s="9"/>
      <c r="Q3822" s="2">
        <f t="shared" si="110"/>
        <v>0</v>
      </c>
    </row>
    <row r="3823" spans="1:17" ht="11.85" customHeight="1" x14ac:dyDescent="0.2">
      <c r="A3823" s="3" t="s">
        <v>1594</v>
      </c>
      <c r="C3823" s="2">
        <v>0</v>
      </c>
      <c r="E3823" s="2">
        <v>0</v>
      </c>
      <c r="G3823" s="2">
        <v>0</v>
      </c>
      <c r="I3823" s="2">
        <v>680000</v>
      </c>
      <c r="K3823" s="2">
        <v>680000</v>
      </c>
      <c r="L3823" s="9"/>
      <c r="M3823" s="2">
        <v>0</v>
      </c>
      <c r="N3823" s="9"/>
      <c r="O3823" s="2">
        <v>0</v>
      </c>
      <c r="P3823" s="9"/>
      <c r="Q3823" s="2">
        <f t="shared" si="110"/>
        <v>0</v>
      </c>
    </row>
    <row r="3824" spans="1:17" ht="11.85" customHeight="1" x14ac:dyDescent="0.2">
      <c r="A3824" s="3" t="s">
        <v>1595</v>
      </c>
      <c r="C3824" s="2">
        <v>0</v>
      </c>
      <c r="E3824" s="2">
        <v>0</v>
      </c>
      <c r="G3824" s="2">
        <v>0</v>
      </c>
      <c r="I3824" s="2">
        <v>0</v>
      </c>
      <c r="K3824" s="2">
        <v>4226000</v>
      </c>
      <c r="L3824" s="9"/>
      <c r="M3824" s="2">
        <v>0</v>
      </c>
      <c r="N3824" s="9"/>
      <c r="O3824" s="2">
        <v>0</v>
      </c>
      <c r="P3824" s="9"/>
      <c r="Q3824" s="2">
        <f t="shared" si="110"/>
        <v>0</v>
      </c>
    </row>
    <row r="3825" spans="1:22" ht="11.85" customHeight="1" x14ac:dyDescent="0.2">
      <c r="A3825" s="3" t="s">
        <v>1596</v>
      </c>
      <c r="C3825" s="12">
        <v>0</v>
      </c>
      <c r="E3825" s="12">
        <v>0</v>
      </c>
      <c r="G3825" s="12">
        <v>0</v>
      </c>
      <c r="I3825" s="12">
        <v>0</v>
      </c>
      <c r="K3825" s="12">
        <v>475000</v>
      </c>
      <c r="L3825" s="9"/>
      <c r="M3825" s="12">
        <v>0</v>
      </c>
      <c r="N3825" s="9"/>
      <c r="O3825" s="12">
        <v>0</v>
      </c>
      <c r="P3825" s="9"/>
      <c r="Q3825" s="12">
        <f t="shared" si="110"/>
        <v>0</v>
      </c>
    </row>
    <row r="3826" spans="1:22" ht="11.85" hidden="1" customHeight="1" x14ac:dyDescent="0.2">
      <c r="A3826" s="3" t="s">
        <v>1597</v>
      </c>
      <c r="C3826" s="2">
        <v>0</v>
      </c>
      <c r="E3826" s="2">
        <v>0</v>
      </c>
      <c r="G3826" s="2">
        <v>0</v>
      </c>
      <c r="I3826" s="2">
        <v>0</v>
      </c>
      <c r="K3826" s="2">
        <v>0</v>
      </c>
      <c r="L3826" s="9"/>
      <c r="M3826" s="2">
        <v>0</v>
      </c>
      <c r="N3826" s="9"/>
      <c r="O3826" s="2">
        <v>0</v>
      </c>
      <c r="P3826" s="9"/>
      <c r="Q3826" s="2">
        <f t="shared" si="110"/>
        <v>0</v>
      </c>
    </row>
    <row r="3827" spans="1:22" ht="11.85" hidden="1" customHeight="1" x14ac:dyDescent="0.2">
      <c r="A3827" s="3" t="s">
        <v>1598</v>
      </c>
      <c r="C3827" s="12">
        <v>0</v>
      </c>
      <c r="E3827" s="12">
        <v>0</v>
      </c>
      <c r="G3827" s="12">
        <v>0</v>
      </c>
      <c r="I3827" s="12">
        <v>0</v>
      </c>
      <c r="K3827" s="12">
        <v>0</v>
      </c>
      <c r="L3827" s="9"/>
      <c r="M3827" s="12">
        <v>0</v>
      </c>
      <c r="N3827" s="9"/>
      <c r="O3827" s="12">
        <v>0</v>
      </c>
      <c r="P3827" s="9"/>
      <c r="Q3827" s="12">
        <f t="shared" si="110"/>
        <v>0</v>
      </c>
    </row>
    <row r="3828" spans="1:22" ht="11.85" hidden="1" customHeight="1" x14ac:dyDescent="0.2">
      <c r="A3828" s="3" t="s">
        <v>1599</v>
      </c>
      <c r="C3828" s="2">
        <v>0</v>
      </c>
      <c r="E3828" s="2">
        <v>0</v>
      </c>
      <c r="G3828" s="2">
        <v>0</v>
      </c>
      <c r="I3828" s="2">
        <v>0</v>
      </c>
      <c r="K3828" s="2">
        <v>0</v>
      </c>
      <c r="L3828" s="9"/>
      <c r="M3828" s="2">
        <v>0</v>
      </c>
      <c r="N3828" s="9"/>
      <c r="O3828" s="2">
        <v>0</v>
      </c>
      <c r="P3828" s="9"/>
      <c r="Q3828" s="2">
        <f t="shared" si="110"/>
        <v>0</v>
      </c>
    </row>
    <row r="3829" spans="1:22" ht="11.85" hidden="1" customHeight="1" x14ac:dyDescent="0.2">
      <c r="C3829" s="2">
        <v>0</v>
      </c>
      <c r="E3829" s="2">
        <v>0</v>
      </c>
      <c r="G3829" s="2">
        <v>0</v>
      </c>
      <c r="I3829" s="2">
        <v>0</v>
      </c>
      <c r="K3829" s="2">
        <v>0</v>
      </c>
      <c r="L3829" s="9"/>
      <c r="M3829" s="2">
        <v>0</v>
      </c>
      <c r="N3829" s="9"/>
      <c r="O3829" s="2">
        <v>0</v>
      </c>
      <c r="P3829" s="9"/>
      <c r="Q3829" s="2">
        <f t="shared" si="110"/>
        <v>0</v>
      </c>
    </row>
    <row r="3830" spans="1:22" ht="11.85" hidden="1" customHeight="1" x14ac:dyDescent="0.2">
      <c r="C3830" s="2">
        <v>0</v>
      </c>
      <c r="E3830" s="2">
        <v>0</v>
      </c>
      <c r="G3830" s="2">
        <v>0</v>
      </c>
      <c r="I3830" s="2">
        <v>0</v>
      </c>
      <c r="K3830" s="2">
        <v>0</v>
      </c>
      <c r="L3830" s="9"/>
      <c r="M3830" s="2">
        <v>0</v>
      </c>
      <c r="N3830" s="9"/>
      <c r="O3830" s="2">
        <v>0</v>
      </c>
      <c r="P3830" s="9"/>
      <c r="Q3830" s="2">
        <f t="shared" si="110"/>
        <v>0</v>
      </c>
    </row>
    <row r="3831" spans="1:22" ht="11.85" hidden="1" customHeight="1" x14ac:dyDescent="0.2">
      <c r="C3831" s="12">
        <v>0</v>
      </c>
      <c r="E3831" s="12">
        <v>0</v>
      </c>
      <c r="G3831" s="12">
        <v>0</v>
      </c>
      <c r="I3831" s="12">
        <v>0</v>
      </c>
      <c r="K3831" s="12">
        <v>0</v>
      </c>
      <c r="L3831" s="9"/>
      <c r="M3831" s="12">
        <v>0</v>
      </c>
      <c r="N3831" s="9"/>
      <c r="O3831" s="12">
        <v>0</v>
      </c>
      <c r="P3831" s="9"/>
      <c r="Q3831" s="12">
        <f t="shared" si="110"/>
        <v>0</v>
      </c>
    </row>
    <row r="3832" spans="1:22" ht="11.85" customHeight="1" x14ac:dyDescent="0.2">
      <c r="A3832" s="3" t="s">
        <v>310</v>
      </c>
      <c r="C3832" s="2">
        <f>SUM(C3819:C3831)</f>
        <v>7678698.7899999991</v>
      </c>
      <c r="E3832" s="2">
        <f>SUM(E3819:E3831)</f>
        <v>4136733.5100000002</v>
      </c>
      <c r="G3832" s="2">
        <f>SUM(G3819:G3831)</f>
        <v>1682369.98</v>
      </c>
      <c r="I3832" s="2">
        <f>SUM(I3819:I3831)</f>
        <v>2265500</v>
      </c>
      <c r="K3832" s="2">
        <f>SUM(K3819:K3831)</f>
        <v>8826014</v>
      </c>
      <c r="L3832" s="9"/>
      <c r="M3832" s="36">
        <f>SUM(M3819:M3831)</f>
        <v>0</v>
      </c>
      <c r="N3832" s="9"/>
      <c r="O3832" s="9">
        <f>SUM(O3819:O3831)</f>
        <v>0</v>
      </c>
      <c r="P3832" s="9"/>
      <c r="Q3832" s="9">
        <f>SUM(Q3819:Q3831)</f>
        <v>0</v>
      </c>
      <c r="U3832" s="9"/>
    </row>
    <row r="3833" spans="1:22" ht="11.85" customHeight="1" x14ac:dyDescent="0.2"/>
    <row r="3834" spans="1:22" ht="11.85" customHeight="1" x14ac:dyDescent="0.2"/>
    <row r="3835" spans="1:22" ht="11.85" customHeight="1" x14ac:dyDescent="0.2">
      <c r="A3835" s="10" t="s">
        <v>311</v>
      </c>
      <c r="L3835" s="9"/>
      <c r="N3835" s="9"/>
      <c r="P3835" s="9"/>
    </row>
    <row r="3836" spans="1:22" ht="11.85" customHeight="1" x14ac:dyDescent="0.2">
      <c r="A3836" s="3" t="s">
        <v>1599</v>
      </c>
      <c r="C3836" s="2">
        <v>38218.49</v>
      </c>
      <c r="E3836" s="2">
        <v>169527.3</v>
      </c>
      <c r="G3836" s="2">
        <v>-5339.03</v>
      </c>
      <c r="I3836" s="2">
        <v>0</v>
      </c>
      <c r="K3836" s="2">
        <v>0</v>
      </c>
      <c r="L3836" s="9"/>
      <c r="M3836" s="2">
        <v>0</v>
      </c>
      <c r="N3836" s="9"/>
      <c r="O3836" s="2">
        <v>0</v>
      </c>
      <c r="P3836" s="9"/>
      <c r="Q3836" s="2">
        <f>+M3836+O3836</f>
        <v>0</v>
      </c>
    </row>
    <row r="3837" spans="1:22" ht="11.85" customHeight="1" x14ac:dyDescent="0.2">
      <c r="A3837" s="3" t="s">
        <v>1600</v>
      </c>
      <c r="C3837" s="12">
        <v>0</v>
      </c>
      <c r="E3837" s="12">
        <v>0</v>
      </c>
      <c r="G3837" s="12">
        <v>0</v>
      </c>
      <c r="I3837" s="12">
        <v>17000</v>
      </c>
      <c r="K3837" s="12">
        <v>18720</v>
      </c>
      <c r="L3837" s="9"/>
      <c r="M3837" s="12">
        <v>300</v>
      </c>
      <c r="N3837" s="9"/>
      <c r="O3837" s="12">
        <v>0</v>
      </c>
      <c r="P3837" s="9"/>
      <c r="Q3837" s="12">
        <f>M3837+O3837</f>
        <v>300</v>
      </c>
    </row>
    <row r="3838" spans="1:22" ht="11.85" customHeight="1" x14ac:dyDescent="0.2">
      <c r="A3838" s="3" t="s">
        <v>342</v>
      </c>
      <c r="C3838" s="2">
        <f>SUM(C3836:C3837)</f>
        <v>38218.49</v>
      </c>
      <c r="E3838" s="2">
        <f>SUM(E3836:E3837)</f>
        <v>169527.3</v>
      </c>
      <c r="G3838" s="2">
        <f>SUM(G3836:G3837)</f>
        <v>-5339.03</v>
      </c>
      <c r="I3838" s="2">
        <f>SUM(I3836:I3837)</f>
        <v>17000</v>
      </c>
      <c r="K3838" s="2">
        <f>SUM(K3836:K3837)</f>
        <v>18720</v>
      </c>
      <c r="L3838" s="9"/>
      <c r="M3838" s="2">
        <f>SUM(M3836:M3837)</f>
        <v>300</v>
      </c>
      <c r="N3838" s="9"/>
      <c r="O3838" s="2">
        <f>SUM(O3836:O3837)</f>
        <v>0</v>
      </c>
      <c r="P3838" s="9"/>
      <c r="Q3838" s="2">
        <f>SUM(Q3836:Q3837)</f>
        <v>300</v>
      </c>
      <c r="V3838" s="37"/>
    </row>
    <row r="3839" spans="1:22" ht="11.85" customHeight="1" x14ac:dyDescent="0.2"/>
    <row r="3840" spans="1:22" ht="11.85" customHeight="1" x14ac:dyDescent="0.2">
      <c r="A3840" s="10" t="s">
        <v>338</v>
      </c>
      <c r="L3840" s="9"/>
      <c r="N3840" s="9"/>
      <c r="P3840" s="9"/>
    </row>
    <row r="3841" spans="1:22" ht="11.85" customHeight="1" x14ac:dyDescent="0.2">
      <c r="A3841" s="3" t="s">
        <v>1601</v>
      </c>
      <c r="C3841" s="12">
        <v>330000</v>
      </c>
      <c r="E3841" s="12">
        <v>330000</v>
      </c>
      <c r="G3841" s="12">
        <v>330000</v>
      </c>
      <c r="I3841" s="12">
        <v>1045000</v>
      </c>
      <c r="K3841" s="12">
        <v>1043280</v>
      </c>
      <c r="L3841" s="9"/>
      <c r="M3841" s="12">
        <v>380000</v>
      </c>
      <c r="N3841" s="9"/>
      <c r="O3841" s="12">
        <v>0</v>
      </c>
      <c r="P3841" s="9"/>
      <c r="Q3841" s="12">
        <f>M3841+O3841</f>
        <v>380000</v>
      </c>
    </row>
    <row r="3842" spans="1:22" ht="11.85" customHeight="1" x14ac:dyDescent="0.2">
      <c r="A3842" s="3" t="s">
        <v>342</v>
      </c>
      <c r="C3842" s="2">
        <f>SUM(C3841:C3841)</f>
        <v>330000</v>
      </c>
      <c r="E3842" s="2">
        <f>SUM(E3841:E3841)</f>
        <v>330000</v>
      </c>
      <c r="G3842" s="2">
        <f>SUM(G3841:G3841)</f>
        <v>330000</v>
      </c>
      <c r="I3842" s="2">
        <f>SUM(I3841:I3841)</f>
        <v>1045000</v>
      </c>
      <c r="K3842" s="2">
        <f>SUM(K3841:K3841)</f>
        <v>1043280</v>
      </c>
      <c r="L3842" s="9"/>
      <c r="M3842" s="2">
        <f>SUM(M3841:M3841)</f>
        <v>380000</v>
      </c>
      <c r="N3842" s="9"/>
      <c r="O3842" s="2">
        <f>SUM(O3841:O3841)</f>
        <v>0</v>
      </c>
      <c r="P3842" s="9"/>
      <c r="Q3842" s="2">
        <f>SUM(Q3841:Q3841)</f>
        <v>380000</v>
      </c>
      <c r="V3842" s="37"/>
    </row>
    <row r="3843" spans="1:22" ht="11.85" customHeight="1" x14ac:dyDescent="0.2">
      <c r="L3843" s="9"/>
      <c r="N3843" s="9"/>
      <c r="P3843" s="9"/>
      <c r="T3843" s="11"/>
    </row>
    <row r="3844" spans="1:22" ht="11.85" customHeight="1" x14ac:dyDescent="0.2">
      <c r="A3844" s="3" t="s">
        <v>1602</v>
      </c>
      <c r="C3844" s="2">
        <f>+C3832+C3842+C3838</f>
        <v>8046917.2799999993</v>
      </c>
      <c r="E3844" s="2">
        <f>+E3832+E3842+E3838</f>
        <v>4636260.8099999996</v>
      </c>
      <c r="G3844" s="2">
        <f>+G3832+G3842+G3838</f>
        <v>2007030.95</v>
      </c>
      <c r="I3844" s="2">
        <f>+I3832+I3842+I3838</f>
        <v>3327500</v>
      </c>
      <c r="K3844" s="2">
        <f>+K3832+K3842+K3838</f>
        <v>9888014</v>
      </c>
      <c r="L3844" s="9"/>
      <c r="M3844" s="9">
        <f>+M3832+M3842+M3838</f>
        <v>380300</v>
      </c>
      <c r="N3844" s="9"/>
      <c r="O3844" s="9">
        <f>+O3832+O3842+O3838</f>
        <v>0</v>
      </c>
      <c r="P3844" s="9"/>
      <c r="Q3844" s="9">
        <f>+Q3832+Q3842+Q3838</f>
        <v>380300</v>
      </c>
      <c r="R3844" s="54"/>
      <c r="U3844" s="13"/>
    </row>
    <row r="3845" spans="1:22" ht="11.85" customHeight="1" x14ac:dyDescent="0.2">
      <c r="L3845" s="9"/>
      <c r="N3845" s="9"/>
      <c r="P3845" s="9"/>
      <c r="T3845" s="11"/>
    </row>
    <row r="3846" spans="1:22" ht="11.85" customHeight="1" x14ac:dyDescent="0.2">
      <c r="L3846" s="9"/>
      <c r="N3846" s="9"/>
      <c r="P3846" s="9"/>
    </row>
    <row r="3847" spans="1:22" ht="11.85" customHeight="1" x14ac:dyDescent="0.2">
      <c r="L3847" s="9"/>
      <c r="N3847" s="9"/>
      <c r="P3847" s="9"/>
    </row>
    <row r="3848" spans="1:22" ht="11.85" customHeight="1" x14ac:dyDescent="0.2">
      <c r="L3848" s="9"/>
      <c r="N3848" s="9"/>
      <c r="P3848" s="9"/>
    </row>
    <row r="3849" spans="1:22" ht="11.85" customHeight="1" x14ac:dyDescent="0.2">
      <c r="L3849" s="9"/>
      <c r="N3849" s="9"/>
      <c r="P3849" s="9"/>
    </row>
    <row r="3850" spans="1:22" ht="11.85" customHeight="1" x14ac:dyDescent="0.2">
      <c r="L3850" s="9"/>
      <c r="N3850" s="9"/>
      <c r="P3850" s="9"/>
    </row>
    <row r="3851" spans="1:22" ht="11.25" customHeight="1" x14ac:dyDescent="0.2">
      <c r="A3851" s="1"/>
      <c r="B3851" s="1"/>
      <c r="E3851" s="2" t="str">
        <f>$E$1</f>
        <v>CITY OF BRADY</v>
      </c>
    </row>
    <row r="3852" spans="1:22" ht="11.25" customHeight="1" x14ac:dyDescent="0.2">
      <c r="E3852" s="2" t="str">
        <f>$E$2</f>
        <v>BUDGET  REPORT</v>
      </c>
    </row>
    <row r="3853" spans="1:22" ht="11.25" customHeight="1" x14ac:dyDescent="0.2">
      <c r="E3853" s="2" t="str">
        <f>$E$3</f>
        <v>FISCAL YEAR 2025 - 2026</v>
      </c>
    </row>
    <row r="3854" spans="1:22" ht="11.25" customHeight="1" x14ac:dyDescent="0.2">
      <c r="A3854" s="3" t="s">
        <v>1578</v>
      </c>
    </row>
    <row r="3855" spans="1:22" ht="11.25" customHeight="1" x14ac:dyDescent="0.2"/>
    <row r="3856" spans="1:22" ht="11.25" customHeight="1" x14ac:dyDescent="0.2">
      <c r="I3856" s="49" t="str">
        <f>$I$6</f>
        <v>(----- 2024-2025------)</v>
      </c>
      <c r="J3856" s="49"/>
      <c r="K3856" s="49"/>
      <c r="L3856" s="6"/>
      <c r="M3856" s="50" t="str">
        <f>$M$6</f>
        <v>2025-2026</v>
      </c>
      <c r="N3856" s="50"/>
      <c r="O3856" s="50"/>
      <c r="P3856" s="50"/>
      <c r="Q3856" s="50"/>
    </row>
    <row r="3857" spans="1:20" ht="11.25" customHeight="1" x14ac:dyDescent="0.2">
      <c r="C3857" s="5" t="str">
        <f>$C$7</f>
        <v>2021-2022</v>
      </c>
      <c r="D3857" s="5"/>
      <c r="E3857" s="5" t="str">
        <f>$E$7</f>
        <v>2022-2023</v>
      </c>
      <c r="F3857" s="5"/>
      <c r="G3857" s="5" t="str">
        <f>$G$7</f>
        <v>2023-2024</v>
      </c>
      <c r="H3857" s="5"/>
      <c r="I3857" s="5" t="s">
        <v>9</v>
      </c>
      <c r="J3857" s="5"/>
      <c r="K3857" s="5" t="str">
        <f>+$K$7</f>
        <v>PROJECTED</v>
      </c>
      <c r="L3857" s="6"/>
      <c r="M3857" s="5" t="str">
        <f>$M$7</f>
        <v>2025-2026</v>
      </c>
      <c r="N3857" s="6"/>
      <c r="O3857" s="5" t="str">
        <f>$O$7</f>
        <v>2025-2026</v>
      </c>
      <c r="P3857" s="6"/>
      <c r="Q3857" s="5" t="str">
        <f>$Q$7</f>
        <v>APPROVED</v>
      </c>
    </row>
    <row r="3858" spans="1:20" ht="11.25" customHeight="1" x14ac:dyDescent="0.2">
      <c r="A3858" s="7" t="s">
        <v>279</v>
      </c>
      <c r="C3858" s="8" t="s">
        <v>12</v>
      </c>
      <c r="D3858" s="5"/>
      <c r="E3858" s="8" t="s">
        <v>12</v>
      </c>
      <c r="F3858" s="5"/>
      <c r="G3858" s="8" t="s">
        <v>12</v>
      </c>
      <c r="H3858" s="5"/>
      <c r="I3858" s="8" t="s">
        <v>13</v>
      </c>
      <c r="J3858" s="5"/>
      <c r="K3858" s="8" t="s">
        <v>13</v>
      </c>
      <c r="L3858" s="6"/>
      <c r="M3858" s="8" t="str">
        <f>$M$8</f>
        <v>BASE</v>
      </c>
      <c r="N3858" s="6"/>
      <c r="O3858" s="8" t="str">
        <f>$O$8</f>
        <v>SUPPLEMENTAL</v>
      </c>
      <c r="P3858" s="6"/>
      <c r="Q3858" s="8" t="str">
        <f>$Q$8</f>
        <v>BUDGET</v>
      </c>
    </row>
    <row r="3859" spans="1:20" s="38" customFormat="1" ht="10.15" customHeight="1" x14ac:dyDescent="0.25">
      <c r="C3859" s="39"/>
      <c r="D3859" s="39"/>
      <c r="E3859" s="39"/>
      <c r="F3859" s="39"/>
      <c r="G3859" s="39"/>
      <c r="H3859" s="39"/>
      <c r="I3859" s="39"/>
      <c r="J3859" s="39"/>
      <c r="K3859" s="39"/>
      <c r="M3859" s="39"/>
      <c r="O3859" s="39"/>
      <c r="Q3859" s="39"/>
      <c r="R3859" s="61"/>
      <c r="S3859" s="39"/>
      <c r="T3859" s="4"/>
    </row>
    <row r="3860" spans="1:20" s="38" customFormat="1" ht="11.25" customHeight="1" x14ac:dyDescent="0.25">
      <c r="C3860" s="39"/>
      <c r="D3860" s="40"/>
      <c r="E3860" s="39"/>
      <c r="F3860" s="40"/>
      <c r="G3860" s="39"/>
      <c r="H3860" s="40"/>
      <c r="I3860" s="40"/>
      <c r="J3860" s="40"/>
      <c r="K3860" s="40"/>
      <c r="L3860" s="40"/>
      <c r="M3860" s="40"/>
      <c r="N3860" s="40"/>
      <c r="O3860" s="40"/>
      <c r="P3860" s="40"/>
      <c r="Q3860" s="40"/>
      <c r="R3860" s="61"/>
      <c r="S3860" s="39"/>
      <c r="T3860" s="4"/>
    </row>
    <row r="3861" spans="1:20" s="38" customFormat="1" ht="11.25" customHeight="1" thickBot="1" x14ac:dyDescent="0.3">
      <c r="A3861" s="3" t="s">
        <v>1130</v>
      </c>
      <c r="B3861" s="3"/>
      <c r="C3861" s="26">
        <f>+C3844</f>
        <v>8046917.2799999993</v>
      </c>
      <c r="D3861" s="9"/>
      <c r="E3861" s="26">
        <f>+E3844</f>
        <v>4636260.8099999996</v>
      </c>
      <c r="F3861" s="9"/>
      <c r="G3861" s="26">
        <f>+G3844</f>
        <v>2007030.95</v>
      </c>
      <c r="H3861" s="9"/>
      <c r="I3861" s="34">
        <f>+I3844</f>
        <v>3327500</v>
      </c>
      <c r="J3861" s="9"/>
      <c r="K3861" s="34">
        <f>+K3844</f>
        <v>9888014</v>
      </c>
      <c r="L3861" s="9"/>
      <c r="M3861" s="34">
        <f>+M3844</f>
        <v>380300</v>
      </c>
      <c r="N3861" s="9"/>
      <c r="O3861" s="34">
        <f>+O3844</f>
        <v>0</v>
      </c>
      <c r="P3861" s="9"/>
      <c r="Q3861" s="34">
        <f>+Q3844</f>
        <v>380300</v>
      </c>
      <c r="R3861" s="51"/>
      <c r="S3861" s="39"/>
      <c r="T3861" s="4"/>
    </row>
    <row r="3862" spans="1:20" s="38" customFormat="1" ht="11.25" customHeight="1" thickTop="1" x14ac:dyDescent="0.25">
      <c r="A3862" s="3"/>
      <c r="B3862" s="3"/>
      <c r="C3862" s="2"/>
      <c r="D3862" s="9"/>
      <c r="E3862" s="2"/>
      <c r="F3862" s="9"/>
      <c r="G3862" s="2"/>
      <c r="H3862" s="9"/>
      <c r="I3862" s="9"/>
      <c r="J3862" s="9"/>
      <c r="K3862" s="9"/>
      <c r="L3862" s="9"/>
      <c r="M3862" s="9"/>
      <c r="N3862" s="9"/>
      <c r="O3862" s="9"/>
      <c r="P3862" s="9"/>
      <c r="Q3862" s="9"/>
      <c r="R3862" s="51"/>
      <c r="S3862" s="39"/>
      <c r="T3862" s="4"/>
    </row>
    <row r="3863" spans="1:20" s="38" customFormat="1" ht="11.25" customHeight="1" thickBot="1" x14ac:dyDescent="0.3">
      <c r="A3863" s="3" t="s">
        <v>1131</v>
      </c>
      <c r="B3863" s="3"/>
      <c r="C3863" s="35">
        <f>C3787-C3861</f>
        <v>-7670393.669999999</v>
      </c>
      <c r="D3863" s="25"/>
      <c r="E3863" s="35">
        <f>E3787-E3861</f>
        <v>-4116868.1999999997</v>
      </c>
      <c r="F3863" s="25"/>
      <c r="G3863" s="35">
        <f>G3787-G3861</f>
        <v>-1629038.44</v>
      </c>
      <c r="H3863" s="25"/>
      <c r="I3863" s="35">
        <f>I3787-I3861</f>
        <v>0</v>
      </c>
      <c r="J3863" s="25"/>
      <c r="K3863" s="35">
        <f>K3787-K3861</f>
        <v>-1859514</v>
      </c>
      <c r="L3863" s="9"/>
      <c r="M3863" s="34">
        <f>M3787-M3861</f>
        <v>0</v>
      </c>
      <c r="N3863" s="9"/>
      <c r="O3863" s="34">
        <f>O3787-O3861</f>
        <v>0</v>
      </c>
      <c r="P3863" s="9"/>
      <c r="Q3863" s="34">
        <f>Q3787-Q3861</f>
        <v>0</v>
      </c>
      <c r="R3863" s="51"/>
      <c r="S3863" s="39"/>
      <c r="T3863" s="4"/>
    </row>
    <row r="3864" spans="1:20" s="38" customFormat="1" ht="11.25" customHeight="1" thickTop="1" x14ac:dyDescent="0.25">
      <c r="A3864" s="3"/>
      <c r="B3864" s="3"/>
      <c r="C3864" s="2"/>
      <c r="D3864" s="9"/>
      <c r="E3864" s="2"/>
      <c r="F3864" s="9"/>
      <c r="G3864" s="2"/>
      <c r="H3864" s="9"/>
      <c r="I3864" s="9"/>
      <c r="J3864" s="9"/>
      <c r="K3864" s="9"/>
      <c r="L3864" s="9"/>
      <c r="M3864" s="9"/>
      <c r="N3864" s="9"/>
      <c r="O3864" s="9"/>
      <c r="P3864" s="9"/>
      <c r="Q3864" s="9"/>
      <c r="R3864" s="51"/>
      <c r="S3864" s="39"/>
      <c r="T3864" s="4"/>
    </row>
    <row r="3865" spans="1:20" s="38" customFormat="1" ht="11.25" customHeight="1" x14ac:dyDescent="0.25">
      <c r="A3865" s="3"/>
      <c r="B3865" s="3"/>
      <c r="C3865" s="2"/>
      <c r="D3865" s="9"/>
      <c r="E3865" s="2"/>
      <c r="F3865" s="9"/>
      <c r="G3865" s="2"/>
      <c r="H3865" s="9"/>
      <c r="I3865" s="9"/>
      <c r="J3865" s="9"/>
      <c r="K3865" s="9"/>
      <c r="L3865" s="9"/>
      <c r="M3865" s="9"/>
      <c r="N3865" s="9"/>
      <c r="O3865" s="9"/>
      <c r="P3865" s="9"/>
      <c r="Q3865" s="9"/>
      <c r="R3865" s="51"/>
      <c r="S3865" s="39"/>
      <c r="T3865" s="4"/>
    </row>
    <row r="3866" spans="1:20" s="38" customFormat="1" ht="11.25" customHeight="1" x14ac:dyDescent="0.25">
      <c r="A3866" s="3" t="s">
        <v>1132</v>
      </c>
      <c r="B3866" s="3"/>
      <c r="C3866" s="2"/>
      <c r="D3866" s="9"/>
      <c r="E3866" s="2"/>
      <c r="F3866" s="9"/>
      <c r="G3866" s="2"/>
      <c r="H3866" s="9"/>
      <c r="I3866" s="9"/>
      <c r="J3866" s="9"/>
      <c r="K3866" s="9"/>
      <c r="L3866" s="9"/>
      <c r="M3866" s="9"/>
      <c r="N3866" s="9"/>
      <c r="O3866" s="9"/>
      <c r="P3866" s="9"/>
      <c r="Q3866" s="9"/>
      <c r="R3866" s="51"/>
      <c r="S3866" s="39"/>
      <c r="T3866" s="4"/>
    </row>
    <row r="3867" spans="1:20" s="38" customFormat="1" ht="11.25" customHeight="1" thickBot="1" x14ac:dyDescent="0.3">
      <c r="A3867" s="3" t="s">
        <v>17</v>
      </c>
      <c r="B3867" s="3"/>
      <c r="C3867" s="26">
        <f>C3766+C3787-C3844</f>
        <v>8016671.8399999999</v>
      </c>
      <c r="D3867" s="9"/>
      <c r="E3867" s="26">
        <f>E3766+E3787-E3844</f>
        <v>3899803.6399999997</v>
      </c>
      <c r="F3867" s="9"/>
      <c r="G3867" s="26">
        <f>G3766+G3787-G3844</f>
        <v>2270765.1999999993</v>
      </c>
      <c r="H3867" s="9"/>
      <c r="I3867" s="34">
        <f>I3766+I3787-I3844</f>
        <v>2270765.1999999993</v>
      </c>
      <c r="J3867" s="9"/>
      <c r="K3867" s="34">
        <f>K3766+K3787-K3844</f>
        <v>411251.19999999925</v>
      </c>
      <c r="L3867" s="9"/>
      <c r="M3867" s="34">
        <f>M3766+M3787-M3844</f>
        <v>411251.19999999925</v>
      </c>
      <c r="N3867" s="9"/>
      <c r="O3867" s="9"/>
      <c r="P3867" s="9"/>
      <c r="Q3867" s="34">
        <f>Q3766+Q3787-Q3844</f>
        <v>411251.19999999925</v>
      </c>
      <c r="R3867" s="51"/>
      <c r="S3867" s="39"/>
      <c r="T3867" s="11"/>
    </row>
    <row r="3868" spans="1:20" s="38" customFormat="1" ht="11.25" customHeight="1" thickTop="1" x14ac:dyDescent="0.25">
      <c r="A3868" s="3"/>
      <c r="B3868" s="3"/>
      <c r="C3868" s="2"/>
      <c r="D3868" s="2"/>
      <c r="E3868" s="2"/>
      <c r="F3868" s="2"/>
      <c r="G3868" s="2"/>
      <c r="H3868" s="2"/>
      <c r="I3868" s="2"/>
      <c r="J3868" s="2"/>
      <c r="K3868" s="2"/>
      <c r="L3868" s="9"/>
      <c r="M3868" s="2"/>
      <c r="N3868" s="9"/>
      <c r="O3868" s="2"/>
      <c r="P3868" s="9"/>
      <c r="Q3868" s="2"/>
      <c r="R3868" s="51"/>
      <c r="S3868" s="39"/>
      <c r="T3868" s="4"/>
    </row>
    <row r="3869" spans="1:20" s="38" customFormat="1" ht="11.25" customHeight="1" x14ac:dyDescent="0.25">
      <c r="C3869" s="39"/>
      <c r="D3869" s="39"/>
      <c r="E3869" s="39"/>
      <c r="F3869" s="39"/>
      <c r="G3869" s="39"/>
      <c r="H3869" s="39"/>
      <c r="I3869" s="39"/>
      <c r="J3869" s="39"/>
      <c r="K3869" s="39"/>
      <c r="M3869" s="39"/>
      <c r="O3869" s="39"/>
      <c r="Q3869" s="39"/>
      <c r="R3869" s="61"/>
      <c r="S3869" s="39"/>
      <c r="T3869" s="4"/>
    </row>
    <row r="3870" spans="1:20" s="38" customFormat="1" ht="11.25" customHeight="1" x14ac:dyDescent="0.25">
      <c r="C3870" s="39"/>
      <c r="D3870" s="39"/>
      <c r="E3870" s="39"/>
      <c r="F3870" s="39"/>
      <c r="G3870" s="39"/>
      <c r="H3870" s="39"/>
      <c r="I3870" s="39"/>
      <c r="J3870" s="39"/>
      <c r="K3870" s="39"/>
      <c r="M3870" s="39"/>
      <c r="O3870" s="39"/>
      <c r="Q3870" s="39"/>
      <c r="R3870" s="61"/>
      <c r="S3870" s="39"/>
      <c r="T3870" s="4"/>
    </row>
    <row r="3871" spans="1:20" s="38" customFormat="1" ht="11.25" customHeight="1" x14ac:dyDescent="0.25">
      <c r="C3871" s="39"/>
      <c r="D3871" s="39"/>
      <c r="E3871" s="39"/>
      <c r="F3871" s="39"/>
      <c r="G3871" s="39"/>
      <c r="H3871" s="39"/>
      <c r="I3871" s="39"/>
      <c r="J3871" s="39"/>
      <c r="K3871" s="39"/>
      <c r="M3871" s="39"/>
      <c r="O3871" s="39"/>
      <c r="Q3871" s="39"/>
      <c r="R3871" s="61"/>
      <c r="S3871" s="39"/>
      <c r="T3871" s="4"/>
    </row>
    <row r="3872" spans="1:20" s="38" customFormat="1" ht="11.25" customHeight="1" x14ac:dyDescent="0.25">
      <c r="C3872" s="39"/>
      <c r="D3872" s="39"/>
      <c r="E3872" s="39"/>
      <c r="F3872" s="39"/>
      <c r="G3872" s="39"/>
      <c r="H3872" s="39"/>
      <c r="I3872" s="39"/>
      <c r="J3872" s="39"/>
      <c r="K3872" s="39"/>
      <c r="M3872" s="39"/>
      <c r="O3872" s="39"/>
      <c r="Q3872" s="39"/>
      <c r="R3872" s="61"/>
      <c r="S3872" s="39"/>
      <c r="T3872" s="4"/>
    </row>
    <row r="3873" spans="1:20" s="38" customFormat="1" ht="11.25" customHeight="1" x14ac:dyDescent="0.25">
      <c r="C3873" s="39"/>
      <c r="D3873" s="39"/>
      <c r="E3873" s="39"/>
      <c r="F3873" s="39"/>
      <c r="G3873" s="39"/>
      <c r="H3873" s="39"/>
      <c r="I3873" s="39"/>
      <c r="J3873" s="39"/>
      <c r="K3873" s="39"/>
      <c r="M3873" s="39"/>
      <c r="O3873" s="39"/>
      <c r="Q3873" s="39"/>
      <c r="R3873" s="61"/>
      <c r="S3873" s="39"/>
      <c r="T3873" s="4"/>
    </row>
    <row r="3874" spans="1:20" s="38" customFormat="1" ht="11.25" customHeight="1" x14ac:dyDescent="0.25">
      <c r="C3874" s="39"/>
      <c r="D3874" s="39"/>
      <c r="E3874" s="39"/>
      <c r="F3874" s="39"/>
      <c r="G3874" s="39"/>
      <c r="H3874" s="39"/>
      <c r="I3874" s="39"/>
      <c r="J3874" s="39"/>
      <c r="K3874" s="39"/>
      <c r="M3874" s="39"/>
      <c r="O3874" s="39"/>
      <c r="Q3874" s="39"/>
      <c r="R3874" s="61"/>
      <c r="S3874" s="39"/>
      <c r="T3874" s="4"/>
    </row>
    <row r="3875" spans="1:20" s="38" customFormat="1" ht="11.25" customHeight="1" x14ac:dyDescent="0.25">
      <c r="C3875" s="39"/>
      <c r="D3875" s="39"/>
      <c r="E3875" s="39"/>
      <c r="F3875" s="39"/>
      <c r="G3875" s="39"/>
      <c r="H3875" s="39"/>
      <c r="I3875" s="39"/>
      <c r="J3875" s="39"/>
      <c r="K3875" s="39"/>
      <c r="M3875" s="39"/>
      <c r="O3875" s="39"/>
      <c r="Q3875" s="39"/>
      <c r="R3875" s="61"/>
      <c r="S3875" s="39"/>
      <c r="T3875" s="4"/>
    </row>
    <row r="3876" spans="1:20" s="38" customFormat="1" ht="11.25" customHeight="1" x14ac:dyDescent="0.25">
      <c r="C3876" s="39"/>
      <c r="D3876" s="39"/>
      <c r="E3876" s="39"/>
      <c r="F3876" s="39"/>
      <c r="G3876" s="39"/>
      <c r="H3876" s="39"/>
      <c r="I3876" s="39"/>
      <c r="J3876" s="39"/>
      <c r="K3876" s="39"/>
      <c r="M3876" s="39"/>
      <c r="O3876" s="39"/>
      <c r="Q3876" s="39"/>
      <c r="R3876" s="61"/>
      <c r="S3876" s="39"/>
      <c r="T3876" s="4"/>
    </row>
    <row r="3877" spans="1:20" s="38" customFormat="1" ht="11.25" customHeight="1" x14ac:dyDescent="0.25">
      <c r="C3877" s="39"/>
      <c r="D3877" s="39"/>
      <c r="E3877" s="39"/>
      <c r="F3877" s="39"/>
      <c r="G3877" s="39"/>
      <c r="H3877" s="39"/>
      <c r="I3877" s="39"/>
      <c r="J3877" s="39"/>
      <c r="K3877" s="39"/>
      <c r="M3877" s="39"/>
      <c r="O3877" s="39"/>
      <c r="Q3877" s="39"/>
      <c r="R3877" s="61"/>
      <c r="S3877" s="39"/>
      <c r="T3877" s="4"/>
    </row>
    <row r="3878" spans="1:20" s="38" customFormat="1" ht="11.25" customHeight="1" x14ac:dyDescent="0.25">
      <c r="C3878" s="39"/>
      <c r="D3878" s="39"/>
      <c r="E3878" s="39"/>
      <c r="F3878" s="39"/>
      <c r="G3878" s="39"/>
      <c r="H3878" s="39"/>
      <c r="I3878" s="39"/>
      <c r="J3878" s="39"/>
      <c r="K3878" s="39"/>
      <c r="M3878" s="39"/>
      <c r="O3878" s="39"/>
      <c r="Q3878" s="39"/>
      <c r="R3878" s="61"/>
      <c r="S3878" s="39"/>
      <c r="T3878" s="4"/>
    </row>
    <row r="3879" spans="1:20" s="38" customFormat="1" ht="11.25" customHeight="1" x14ac:dyDescent="0.25">
      <c r="C3879" s="39"/>
      <c r="D3879" s="39"/>
      <c r="E3879" s="39"/>
      <c r="F3879" s="39"/>
      <c r="G3879" s="39"/>
      <c r="H3879" s="39"/>
      <c r="I3879" s="39"/>
      <c r="J3879" s="39"/>
      <c r="K3879" s="39"/>
      <c r="M3879" s="39"/>
      <c r="O3879" s="39"/>
      <c r="Q3879" s="39"/>
      <c r="R3879" s="61"/>
      <c r="S3879" s="39"/>
      <c r="T3879" s="4"/>
    </row>
    <row r="3880" spans="1:20" ht="11.25" customHeight="1" x14ac:dyDescent="0.2"/>
    <row r="3881" spans="1:20" ht="11.25" customHeight="1" x14ac:dyDescent="0.2"/>
    <row r="3882" spans="1:20" ht="11.25" customHeight="1" x14ac:dyDescent="0.2"/>
    <row r="3883" spans="1:20" ht="11.25" customHeight="1" x14ac:dyDescent="0.2"/>
    <row r="3884" spans="1:20" ht="11.25" customHeight="1" x14ac:dyDescent="0.2"/>
    <row r="3885" spans="1:20" ht="11.25" customHeight="1" x14ac:dyDescent="0.2"/>
    <row r="3886" spans="1:20" ht="11.25" customHeight="1" x14ac:dyDescent="0.2"/>
    <row r="3887" spans="1:20" ht="11.25" customHeight="1" x14ac:dyDescent="0.2"/>
    <row r="3888" spans="1:20" ht="11.25" customHeight="1" x14ac:dyDescent="0.2">
      <c r="A3888" s="1"/>
      <c r="B3888" s="1"/>
      <c r="E3888" s="2" t="str">
        <f>$E$1</f>
        <v>CITY OF BRADY</v>
      </c>
    </row>
    <row r="3889" spans="1:17" ht="11.25" customHeight="1" x14ac:dyDescent="0.2">
      <c r="E3889" s="2" t="str">
        <f>$E$2</f>
        <v>BUDGET  REPORT</v>
      </c>
    </row>
    <row r="3890" spans="1:17" ht="11.25" customHeight="1" x14ac:dyDescent="0.2">
      <c r="E3890" s="2" t="str">
        <f>$E$3</f>
        <v>FISCAL YEAR 2025 - 2026</v>
      </c>
    </row>
    <row r="3891" spans="1:17" ht="11.25" customHeight="1" x14ac:dyDescent="0.2">
      <c r="A3891" s="3" t="s">
        <v>1603</v>
      </c>
    </row>
    <row r="3892" spans="1:17" ht="11.25" customHeight="1" x14ac:dyDescent="0.2"/>
    <row r="3893" spans="1:17" ht="11.25" customHeight="1" x14ac:dyDescent="0.2">
      <c r="I3893" s="49" t="str">
        <f>$I$6</f>
        <v>(----- 2024-2025------)</v>
      </c>
      <c r="J3893" s="49"/>
      <c r="K3893" s="49"/>
      <c r="L3893" s="6"/>
      <c r="M3893" s="50" t="str">
        <f>$M$6</f>
        <v>2025-2026</v>
      </c>
      <c r="N3893" s="50"/>
      <c r="O3893" s="50"/>
      <c r="P3893" s="50"/>
      <c r="Q3893" s="50"/>
    </row>
    <row r="3894" spans="1:17" ht="11.25" customHeight="1" x14ac:dyDescent="0.2">
      <c r="C3894" s="5" t="str">
        <f>$C$7</f>
        <v>2021-2022</v>
      </c>
      <c r="D3894" s="5"/>
      <c r="E3894" s="5" t="str">
        <f>$E$7</f>
        <v>2022-2023</v>
      </c>
      <c r="F3894" s="5"/>
      <c r="G3894" s="5" t="str">
        <f>$G$7</f>
        <v>2023-2024</v>
      </c>
      <c r="H3894" s="5"/>
      <c r="I3894" s="5" t="s">
        <v>9</v>
      </c>
      <c r="J3894" s="5"/>
      <c r="K3894" s="5" t="str">
        <f>+$K$7</f>
        <v>PROJECTED</v>
      </c>
      <c r="L3894" s="6"/>
      <c r="M3894" s="5" t="str">
        <f>$M$7</f>
        <v>2025-2026</v>
      </c>
      <c r="N3894" s="6"/>
      <c r="O3894" s="5" t="str">
        <f>$O$7</f>
        <v>2025-2026</v>
      </c>
      <c r="P3894" s="6"/>
      <c r="Q3894" s="5" t="str">
        <f>$Q$7</f>
        <v>APPROVED</v>
      </c>
    </row>
    <row r="3895" spans="1:17" ht="11.25" customHeight="1" x14ac:dyDescent="0.2">
      <c r="A3895" s="7"/>
      <c r="C3895" s="8" t="s">
        <v>12</v>
      </c>
      <c r="D3895" s="5"/>
      <c r="E3895" s="8" t="s">
        <v>12</v>
      </c>
      <c r="F3895" s="5"/>
      <c r="G3895" s="8" t="s">
        <v>12</v>
      </c>
      <c r="H3895" s="5"/>
      <c r="I3895" s="8" t="s">
        <v>13</v>
      </c>
      <c r="J3895" s="5"/>
      <c r="K3895" s="8" t="s">
        <v>13</v>
      </c>
      <c r="L3895" s="6"/>
      <c r="M3895" s="8" t="str">
        <f>$M$8</f>
        <v>BASE</v>
      </c>
      <c r="N3895" s="6"/>
      <c r="O3895" s="8" t="str">
        <f>$O$8</f>
        <v>SUPPLEMENTAL</v>
      </c>
      <c r="P3895" s="6"/>
      <c r="Q3895" s="8" t="str">
        <f>$Q$8</f>
        <v>BUDGET</v>
      </c>
    </row>
    <row r="3896" spans="1:17" ht="11.25" customHeight="1" x14ac:dyDescent="0.2"/>
    <row r="3897" spans="1:17" ht="11.25" customHeight="1" x14ac:dyDescent="0.2">
      <c r="A3897" s="3" t="s">
        <v>16</v>
      </c>
      <c r="L3897" s="9"/>
      <c r="N3897" s="9"/>
      <c r="P3897" s="9"/>
    </row>
    <row r="3898" spans="1:17" ht="11.25" customHeight="1" x14ac:dyDescent="0.2">
      <c r="A3898" s="3" t="s">
        <v>17</v>
      </c>
      <c r="C3898" s="2">
        <v>15957448.720000001</v>
      </c>
      <c r="E3898" s="2">
        <f>+C3986</f>
        <v>8804055.0800000019</v>
      </c>
      <c r="G3898" s="2">
        <f>+E3986</f>
        <v>3706517.37</v>
      </c>
      <c r="I3898" s="2">
        <f>+G3986</f>
        <v>1842310.1900000004</v>
      </c>
      <c r="K3898" s="2">
        <f>+I3898</f>
        <v>1842310.1900000004</v>
      </c>
      <c r="L3898" s="9"/>
      <c r="M3898" s="9">
        <f>+K3986</f>
        <v>186680.19000000041</v>
      </c>
      <c r="N3898" s="9"/>
      <c r="P3898" s="9"/>
      <c r="Q3898" s="2">
        <f>+M3898</f>
        <v>186680.19000000041</v>
      </c>
    </row>
    <row r="3899" spans="1:17" ht="11.25" customHeight="1" x14ac:dyDescent="0.2">
      <c r="L3899" s="9"/>
      <c r="N3899" s="9"/>
      <c r="P3899" s="9"/>
    </row>
    <row r="3900" spans="1:17" ht="11.25" customHeight="1" x14ac:dyDescent="0.2">
      <c r="A3900" s="10" t="s">
        <v>18</v>
      </c>
      <c r="L3900" s="9"/>
      <c r="N3900" s="9"/>
      <c r="P3900" s="9"/>
    </row>
    <row r="3901" spans="1:17" ht="11.25" customHeight="1" x14ac:dyDescent="0.2">
      <c r="L3901" s="9"/>
      <c r="N3901" s="9"/>
      <c r="P3901" s="9"/>
    </row>
    <row r="3902" spans="1:17" ht="11.25" customHeight="1" x14ac:dyDescent="0.2">
      <c r="A3902" s="10" t="s">
        <v>1134</v>
      </c>
      <c r="L3902" s="9"/>
      <c r="N3902" s="9"/>
      <c r="P3902" s="9"/>
    </row>
    <row r="3903" spans="1:17" ht="11.25" customHeight="1" x14ac:dyDescent="0.2">
      <c r="A3903" s="3" t="s">
        <v>1604</v>
      </c>
      <c r="C3903" s="2">
        <v>31237.05</v>
      </c>
      <c r="E3903" s="2">
        <v>163687.65</v>
      </c>
      <c r="G3903" s="2">
        <v>25560.71</v>
      </c>
      <c r="I3903" s="2">
        <v>0</v>
      </c>
      <c r="K3903" s="2">
        <v>0</v>
      </c>
      <c r="L3903" s="9"/>
      <c r="M3903" s="2">
        <v>0</v>
      </c>
      <c r="N3903" s="9"/>
      <c r="O3903" s="2">
        <v>0</v>
      </c>
      <c r="P3903" s="9"/>
      <c r="Q3903" s="2">
        <f>+M3903+O3903</f>
        <v>0</v>
      </c>
    </row>
    <row r="3904" spans="1:17" ht="11.25" customHeight="1" x14ac:dyDescent="0.2">
      <c r="A3904" s="3" t="s">
        <v>1605</v>
      </c>
      <c r="C3904" s="2">
        <v>3907.08</v>
      </c>
      <c r="E3904" s="2">
        <v>9314.8799999999992</v>
      </c>
      <c r="G3904" s="2">
        <v>5486.2</v>
      </c>
      <c r="I3904" s="2">
        <v>0</v>
      </c>
      <c r="K3904" s="2">
        <v>0</v>
      </c>
      <c r="L3904" s="9"/>
      <c r="M3904" s="2">
        <v>0</v>
      </c>
      <c r="N3904" s="9"/>
      <c r="O3904" s="2">
        <v>0</v>
      </c>
      <c r="P3904" s="9"/>
      <c r="Q3904" s="2">
        <f>+M3904+O3904</f>
        <v>0</v>
      </c>
    </row>
    <row r="3905" spans="1:17" ht="11.25" customHeight="1" x14ac:dyDescent="0.2">
      <c r="A3905" s="3" t="s">
        <v>1606</v>
      </c>
      <c r="C3905" s="2">
        <v>5039.78</v>
      </c>
      <c r="E3905" s="2">
        <v>20678.73</v>
      </c>
      <c r="G3905" s="2">
        <v>12649.83</v>
      </c>
      <c r="I3905" s="2">
        <v>0</v>
      </c>
      <c r="K3905" s="2">
        <v>0</v>
      </c>
      <c r="L3905" s="9"/>
      <c r="M3905" s="2">
        <v>0</v>
      </c>
      <c r="N3905" s="9"/>
      <c r="O3905" s="2">
        <v>0</v>
      </c>
      <c r="P3905" s="9"/>
      <c r="Q3905" s="2">
        <f>+M3905+O3905</f>
        <v>0</v>
      </c>
    </row>
    <row r="3906" spans="1:17" ht="11.25" customHeight="1" x14ac:dyDescent="0.2">
      <c r="A3906" s="3" t="s">
        <v>1607</v>
      </c>
      <c r="C3906" s="12">
        <v>6545.9</v>
      </c>
      <c r="E3906" s="12">
        <v>1386.1</v>
      </c>
      <c r="G3906" s="12">
        <v>0</v>
      </c>
      <c r="I3906" s="12">
        <v>0</v>
      </c>
      <c r="K3906" s="12">
        <v>0</v>
      </c>
      <c r="L3906" s="9"/>
      <c r="M3906" s="12">
        <v>0</v>
      </c>
      <c r="N3906" s="9"/>
      <c r="O3906" s="12">
        <v>0</v>
      </c>
      <c r="P3906" s="9"/>
      <c r="Q3906" s="12">
        <f>+M3906+O3906</f>
        <v>0</v>
      </c>
    </row>
    <row r="3907" spans="1:17" ht="11.25" customHeight="1" x14ac:dyDescent="0.2">
      <c r="A3907" s="3" t="s">
        <v>1137</v>
      </c>
      <c r="C3907" s="2">
        <f>SUM(C3903:C3906)</f>
        <v>46729.81</v>
      </c>
      <c r="E3907" s="2">
        <f>SUM(E3903:E3906)</f>
        <v>195067.36000000002</v>
      </c>
      <c r="G3907" s="2">
        <f>SUM(G3903:G3906)</f>
        <v>43696.74</v>
      </c>
      <c r="I3907" s="2">
        <f>SUM(I3903:I3906)</f>
        <v>0</v>
      </c>
      <c r="K3907" s="2">
        <f>SUM(K3903:K3906)</f>
        <v>0</v>
      </c>
      <c r="L3907" s="9"/>
      <c r="M3907" s="2">
        <f>SUM(M3903:M3906)</f>
        <v>0</v>
      </c>
      <c r="N3907" s="9"/>
      <c r="O3907" s="2">
        <f>SUM(O3903:O3906)</f>
        <v>0</v>
      </c>
      <c r="P3907" s="9"/>
      <c r="Q3907" s="2">
        <f>SUM(Q3903:Q3906)</f>
        <v>0</v>
      </c>
    </row>
    <row r="3908" spans="1:17" ht="11.25" customHeight="1" x14ac:dyDescent="0.2">
      <c r="L3908" s="9"/>
      <c r="N3908" s="9"/>
      <c r="P3908" s="9"/>
    </row>
    <row r="3909" spans="1:17" ht="11.85" customHeight="1" x14ac:dyDescent="0.2">
      <c r="A3909" s="10" t="s">
        <v>250</v>
      </c>
      <c r="L3909" s="9"/>
      <c r="N3909" s="9"/>
      <c r="P3909" s="9"/>
    </row>
    <row r="3910" spans="1:17" ht="11.85" customHeight="1" x14ac:dyDescent="0.2">
      <c r="A3910" s="3" t="s">
        <v>1608</v>
      </c>
      <c r="C3910" s="12">
        <v>265878.74</v>
      </c>
      <c r="E3910" s="12">
        <v>330859</v>
      </c>
      <c r="G3910" s="12">
        <v>335859</v>
      </c>
      <c r="I3910" s="12">
        <v>465860</v>
      </c>
      <c r="K3910" s="12">
        <v>465860</v>
      </c>
      <c r="L3910" s="9"/>
      <c r="M3910" s="12">
        <v>465860</v>
      </c>
      <c r="N3910" s="9"/>
      <c r="O3910" s="12">
        <v>0</v>
      </c>
      <c r="P3910" s="9"/>
      <c r="Q3910" s="12">
        <f>+M3910+O3910</f>
        <v>465860</v>
      </c>
    </row>
    <row r="3911" spans="1:17" ht="11.85" customHeight="1" x14ac:dyDescent="0.2">
      <c r="A3911" s="3" t="s">
        <v>264</v>
      </c>
      <c r="C3911" s="2">
        <f>SUM(C3910:C3910)</f>
        <v>265878.74</v>
      </c>
      <c r="E3911" s="2">
        <f>SUM(E3910:E3910)</f>
        <v>330859</v>
      </c>
      <c r="G3911" s="2">
        <f>SUM(G3910:G3910)</f>
        <v>335859</v>
      </c>
      <c r="I3911" s="2">
        <f>SUM(I3910:I3910)</f>
        <v>465860</v>
      </c>
      <c r="K3911" s="2">
        <f>SUM(K3910:K3910)</f>
        <v>465860</v>
      </c>
      <c r="L3911" s="9"/>
      <c r="M3911" s="2">
        <f>SUM(M3910:M3910)</f>
        <v>465860</v>
      </c>
      <c r="N3911" s="9"/>
      <c r="O3911" s="2">
        <f>SUM(O3910:O3910)</f>
        <v>0</v>
      </c>
      <c r="P3911" s="9"/>
      <c r="Q3911" s="2">
        <f>SUM(Q3910:Q3910)</f>
        <v>465860</v>
      </c>
    </row>
    <row r="3912" spans="1:17" ht="11.85" customHeight="1" x14ac:dyDescent="0.2">
      <c r="L3912" s="9"/>
      <c r="N3912" s="9"/>
      <c r="P3912" s="9"/>
    </row>
    <row r="3913" spans="1:17" ht="11.85" customHeight="1" x14ac:dyDescent="0.2"/>
    <row r="3914" spans="1:17" ht="11.25" customHeight="1" thickBot="1" x14ac:dyDescent="0.25">
      <c r="A3914" s="3" t="s">
        <v>276</v>
      </c>
      <c r="C3914" s="26">
        <f>C3907+C3911</f>
        <v>312608.55</v>
      </c>
      <c r="E3914" s="26">
        <f>E3907+E3911</f>
        <v>525926.36</v>
      </c>
      <c r="G3914" s="26">
        <f>G3907+G3911</f>
        <v>379555.74</v>
      </c>
      <c r="I3914" s="26">
        <f>I3907+I3911</f>
        <v>465860</v>
      </c>
      <c r="K3914" s="26">
        <f>K3907+K3911</f>
        <v>465860</v>
      </c>
      <c r="L3914" s="9"/>
      <c r="M3914" s="26">
        <f>M3907+M3911</f>
        <v>465860</v>
      </c>
      <c r="N3914" s="9"/>
      <c r="O3914" s="26">
        <f>O3907+O3911</f>
        <v>0</v>
      </c>
      <c r="P3914" s="9"/>
      <c r="Q3914" s="26">
        <f>Q3907+Q3911</f>
        <v>465860</v>
      </c>
    </row>
    <row r="3915" spans="1:17" ht="11.25" customHeight="1" thickTop="1" x14ac:dyDescent="0.2">
      <c r="L3915" s="9"/>
      <c r="N3915" s="9"/>
      <c r="P3915" s="9"/>
    </row>
    <row r="3916" spans="1:17" ht="11.25" customHeight="1" x14ac:dyDescent="0.2">
      <c r="L3916" s="9"/>
      <c r="N3916" s="9"/>
      <c r="P3916" s="9"/>
    </row>
    <row r="3917" spans="1:17" ht="11.25" customHeight="1" x14ac:dyDescent="0.2">
      <c r="A3917" s="3" t="s">
        <v>277</v>
      </c>
      <c r="C3917" s="2">
        <f>C3898+C3914</f>
        <v>16270057.270000001</v>
      </c>
      <c r="E3917" s="2">
        <f>E3898+E3914</f>
        <v>9329981.4400000013</v>
      </c>
      <c r="G3917" s="2">
        <f>G3898+G3914</f>
        <v>4086073.1100000003</v>
      </c>
      <c r="I3917" s="2">
        <f>I3898+I3914</f>
        <v>2308170.1900000004</v>
      </c>
      <c r="K3917" s="2">
        <f>K3898+K3914</f>
        <v>2308170.1900000004</v>
      </c>
      <c r="L3917" s="9"/>
      <c r="M3917" s="2">
        <f>M3898+M3914</f>
        <v>652540.19000000041</v>
      </c>
      <c r="N3917" s="9"/>
      <c r="P3917" s="9"/>
      <c r="Q3917" s="2">
        <f>Q3898+Q3914</f>
        <v>652540.19000000041</v>
      </c>
    </row>
    <row r="3918" spans="1:17" ht="11.25" customHeight="1" x14ac:dyDescent="0.2"/>
    <row r="3919" spans="1:17" ht="11.85" customHeight="1" x14ac:dyDescent="0.2"/>
    <row r="3920" spans="1:17" ht="11.85" customHeight="1" x14ac:dyDescent="0.2"/>
    <row r="3921" spans="1:5" ht="11.85" customHeight="1" x14ac:dyDescent="0.2"/>
    <row r="3922" spans="1:5" ht="11.85" customHeight="1" x14ac:dyDescent="0.2"/>
    <row r="3923" spans="1:5" ht="11.85" customHeight="1" x14ac:dyDescent="0.2"/>
    <row r="3924" spans="1:5" ht="11.85" customHeight="1" x14ac:dyDescent="0.2"/>
    <row r="3925" spans="1:5" ht="11.85" customHeight="1" x14ac:dyDescent="0.2"/>
    <row r="3926" spans="1:5" ht="11.85" customHeight="1" x14ac:dyDescent="0.2"/>
    <row r="3927" spans="1:5" ht="11.85" customHeight="1" x14ac:dyDescent="0.2"/>
    <row r="3928" spans="1:5" ht="11.85" customHeight="1" x14ac:dyDescent="0.2"/>
    <row r="3929" spans="1:5" ht="11.85" customHeight="1" x14ac:dyDescent="0.2"/>
    <row r="3930" spans="1:5" ht="11.85" customHeight="1" x14ac:dyDescent="0.2"/>
    <row r="3931" spans="1:5" ht="11.85" customHeight="1" x14ac:dyDescent="0.2"/>
    <row r="3932" spans="1:5" ht="11.85" customHeight="1" x14ac:dyDescent="0.2"/>
    <row r="3933" spans="1:5" ht="11.85" customHeight="1" x14ac:dyDescent="0.2"/>
    <row r="3934" spans="1:5" ht="11.85" customHeight="1" x14ac:dyDescent="0.2"/>
    <row r="3935" spans="1:5" ht="11.85" customHeight="1" x14ac:dyDescent="0.2">
      <c r="A3935" s="1"/>
      <c r="B3935" s="1"/>
      <c r="E3935" s="2" t="str">
        <f>$E$1</f>
        <v>CITY OF BRADY</v>
      </c>
    </row>
    <row r="3936" spans="1:5" ht="11.85" customHeight="1" x14ac:dyDescent="0.2">
      <c r="E3936" s="2" t="str">
        <f>$E$2</f>
        <v>BUDGET  REPORT</v>
      </c>
    </row>
    <row r="3937" spans="1:20" ht="11.85" customHeight="1" x14ac:dyDescent="0.2">
      <c r="E3937" s="2" t="str">
        <f>$E$3</f>
        <v>FISCAL YEAR 2025 - 2026</v>
      </c>
    </row>
    <row r="3938" spans="1:20" ht="11.85" customHeight="1" x14ac:dyDescent="0.2">
      <c r="A3938" s="3" t="s">
        <v>1603</v>
      </c>
    </row>
    <row r="3939" spans="1:20" ht="11.85" customHeight="1" x14ac:dyDescent="0.2">
      <c r="A3939" s="3" t="s">
        <v>1609</v>
      </c>
    </row>
    <row r="3940" spans="1:20" ht="11.85" customHeight="1" x14ac:dyDescent="0.2">
      <c r="I3940" s="49" t="str">
        <f>$I$6</f>
        <v>(----- 2024-2025------)</v>
      </c>
      <c r="J3940" s="49"/>
      <c r="K3940" s="49"/>
      <c r="L3940" s="6"/>
      <c r="M3940" s="50" t="str">
        <f>$M$6</f>
        <v>2025-2026</v>
      </c>
      <c r="N3940" s="50"/>
      <c r="O3940" s="50"/>
      <c r="P3940" s="50"/>
      <c r="Q3940" s="50"/>
    </row>
    <row r="3941" spans="1:20" ht="11.85" customHeight="1" x14ac:dyDescent="0.2">
      <c r="C3941" s="5" t="str">
        <f>$C$7</f>
        <v>2021-2022</v>
      </c>
      <c r="D3941" s="5"/>
      <c r="E3941" s="5" t="str">
        <f>$E$7</f>
        <v>2022-2023</v>
      </c>
      <c r="F3941" s="5"/>
      <c r="G3941" s="5" t="str">
        <f>$G$7</f>
        <v>2023-2024</v>
      </c>
      <c r="H3941" s="5"/>
      <c r="I3941" s="5" t="s">
        <v>9</v>
      </c>
      <c r="J3941" s="5"/>
      <c r="K3941" s="5" t="str">
        <f>+$K$7</f>
        <v>PROJECTED</v>
      </c>
      <c r="L3941" s="6"/>
      <c r="M3941" s="5" t="str">
        <f>$M$7</f>
        <v>2025-2026</v>
      </c>
      <c r="N3941" s="6"/>
      <c r="O3941" s="5" t="str">
        <f>$O$7</f>
        <v>2025-2026</v>
      </c>
      <c r="P3941" s="6"/>
      <c r="Q3941" s="5" t="str">
        <f>$Q$7</f>
        <v>APPROVED</v>
      </c>
    </row>
    <row r="3942" spans="1:20" ht="11.85" customHeight="1" x14ac:dyDescent="0.2">
      <c r="A3942" s="7" t="s">
        <v>279</v>
      </c>
      <c r="C3942" s="8" t="s">
        <v>12</v>
      </c>
      <c r="D3942" s="5"/>
      <c r="E3942" s="8" t="s">
        <v>12</v>
      </c>
      <c r="F3942" s="5"/>
      <c r="G3942" s="8" t="s">
        <v>12</v>
      </c>
      <c r="H3942" s="5"/>
      <c r="I3942" s="8" t="s">
        <v>13</v>
      </c>
      <c r="J3942" s="5"/>
      <c r="K3942" s="8" t="s">
        <v>13</v>
      </c>
      <c r="L3942" s="6"/>
      <c r="M3942" s="8" t="str">
        <f>$M$8</f>
        <v>BASE</v>
      </c>
      <c r="N3942" s="6"/>
      <c r="O3942" s="8" t="str">
        <f>$O$8</f>
        <v>SUPPLEMENTAL</v>
      </c>
      <c r="P3942" s="6"/>
      <c r="Q3942" s="8" t="str">
        <f>$Q$8</f>
        <v>BUDGET</v>
      </c>
    </row>
    <row r="3943" spans="1:20" ht="11.85" customHeight="1" x14ac:dyDescent="0.2"/>
    <row r="3944" spans="1:20" ht="11.85" customHeight="1" x14ac:dyDescent="0.2">
      <c r="A3944" s="10" t="s">
        <v>292</v>
      </c>
      <c r="L3944" s="9"/>
      <c r="N3944" s="9"/>
      <c r="P3944" s="9"/>
    </row>
    <row r="3945" spans="1:20" ht="11.85" customHeight="1" x14ac:dyDescent="0.2">
      <c r="A3945" s="3" t="s">
        <v>1610</v>
      </c>
      <c r="C3945" s="2">
        <v>614524.24</v>
      </c>
      <c r="E3945" s="2">
        <v>4775193.2300000004</v>
      </c>
      <c r="G3945" s="2">
        <f>1722079.38+8619.98</f>
        <v>1730699.3599999999</v>
      </c>
      <c r="I3945" s="2">
        <v>0</v>
      </c>
      <c r="K3945" s="2">
        <v>1179224</v>
      </c>
      <c r="L3945" s="9"/>
      <c r="M3945" s="2">
        <v>0</v>
      </c>
      <c r="N3945" s="9"/>
      <c r="O3945" s="2">
        <v>0</v>
      </c>
      <c r="P3945" s="9"/>
      <c r="Q3945" s="2">
        <f t="shared" ref="Q3945:Q3951" si="111">+M3945+O3945</f>
        <v>0</v>
      </c>
    </row>
    <row r="3946" spans="1:20" ht="11.85" customHeight="1" x14ac:dyDescent="0.2">
      <c r="A3946" s="3" t="s">
        <v>1611</v>
      </c>
      <c r="C3946" s="2">
        <v>1535297</v>
      </c>
      <c r="E3946" s="2">
        <v>0</v>
      </c>
      <c r="G3946" s="2">
        <v>4974.7299999999996</v>
      </c>
      <c r="I3946" s="2">
        <v>0</v>
      </c>
      <c r="K3946" s="2">
        <v>369125</v>
      </c>
      <c r="L3946" s="9"/>
      <c r="M3946" s="2">
        <v>0</v>
      </c>
      <c r="N3946" s="9"/>
      <c r="O3946" s="2">
        <v>0</v>
      </c>
      <c r="P3946" s="9"/>
      <c r="Q3946" s="2">
        <f t="shared" si="111"/>
        <v>0</v>
      </c>
    </row>
    <row r="3947" spans="1:20" ht="11.85" customHeight="1" x14ac:dyDescent="0.2">
      <c r="A3947" s="3" t="s">
        <v>1612</v>
      </c>
      <c r="C3947" s="2">
        <v>3208926.93</v>
      </c>
      <c r="E3947" s="2">
        <v>370536.69</v>
      </c>
      <c r="G3947" s="2">
        <f>178141.81-8619.98</f>
        <v>169521.83</v>
      </c>
      <c r="I3947" s="2">
        <v>0</v>
      </c>
      <c r="K3947" s="2">
        <v>104573</v>
      </c>
      <c r="L3947" s="9"/>
      <c r="M3947" s="2">
        <v>0</v>
      </c>
      <c r="N3947" s="9"/>
      <c r="O3947" s="2">
        <v>0</v>
      </c>
      <c r="P3947" s="9"/>
      <c r="Q3947" s="2">
        <f t="shared" si="111"/>
        <v>0</v>
      </c>
    </row>
    <row r="3948" spans="1:20" ht="11.85" customHeight="1" x14ac:dyDescent="0.2">
      <c r="A3948" s="3" t="s">
        <v>1613</v>
      </c>
      <c r="C3948" s="12">
        <v>1831368</v>
      </c>
      <c r="E3948" s="12">
        <v>0</v>
      </c>
      <c r="G3948" s="12">
        <v>2708</v>
      </c>
      <c r="I3948" s="12">
        <v>0</v>
      </c>
      <c r="K3948" s="12">
        <v>2708</v>
      </c>
      <c r="L3948" s="9"/>
      <c r="M3948" s="12">
        <v>0</v>
      </c>
      <c r="N3948" s="9"/>
      <c r="O3948" s="12">
        <v>0</v>
      </c>
      <c r="P3948" s="9"/>
      <c r="Q3948" s="12">
        <f t="shared" si="111"/>
        <v>0</v>
      </c>
    </row>
    <row r="3949" spans="1:20" ht="11.85" hidden="1" customHeight="1" x14ac:dyDescent="0.2">
      <c r="A3949" s="3" t="s">
        <v>1614</v>
      </c>
      <c r="C3949" s="12">
        <v>0</v>
      </c>
      <c r="E3949" s="12">
        <v>0</v>
      </c>
      <c r="G3949" s="12">
        <v>0</v>
      </c>
      <c r="I3949" s="12">
        <v>0</v>
      </c>
      <c r="K3949" s="12">
        <v>0</v>
      </c>
      <c r="L3949" s="9"/>
      <c r="M3949" s="12">
        <v>0</v>
      </c>
      <c r="N3949" s="9"/>
      <c r="O3949" s="12">
        <v>0</v>
      </c>
      <c r="P3949" s="9"/>
      <c r="Q3949" s="12">
        <f t="shared" si="111"/>
        <v>0</v>
      </c>
    </row>
    <row r="3950" spans="1:20" ht="11.85" hidden="1" customHeight="1" x14ac:dyDescent="0.2">
      <c r="C3950" s="2">
        <v>0</v>
      </c>
      <c r="E3950" s="2">
        <v>0</v>
      </c>
      <c r="G3950" s="2">
        <v>0</v>
      </c>
      <c r="I3950" s="2">
        <v>0</v>
      </c>
      <c r="K3950" s="2">
        <v>0</v>
      </c>
      <c r="L3950" s="9"/>
      <c r="M3950" s="2">
        <v>0</v>
      </c>
      <c r="N3950" s="9"/>
      <c r="O3950" s="2">
        <v>0</v>
      </c>
      <c r="P3950" s="9"/>
      <c r="Q3950" s="2">
        <f t="shared" si="111"/>
        <v>0</v>
      </c>
    </row>
    <row r="3951" spans="1:20" ht="11.85" hidden="1" customHeight="1" x14ac:dyDescent="0.2">
      <c r="C3951" s="12">
        <v>0</v>
      </c>
      <c r="E3951" s="12">
        <v>0</v>
      </c>
      <c r="G3951" s="12">
        <v>0</v>
      </c>
      <c r="I3951" s="12">
        <v>0</v>
      </c>
      <c r="K3951" s="12">
        <v>0</v>
      </c>
      <c r="L3951" s="9"/>
      <c r="M3951" s="12">
        <v>0</v>
      </c>
      <c r="N3951" s="9"/>
      <c r="O3951" s="12">
        <v>0</v>
      </c>
      <c r="P3951" s="9"/>
      <c r="Q3951" s="12">
        <f t="shared" si="111"/>
        <v>0</v>
      </c>
    </row>
    <row r="3952" spans="1:20" ht="11.85" customHeight="1" x14ac:dyDescent="0.2">
      <c r="A3952" s="3" t="s">
        <v>310</v>
      </c>
      <c r="C3952" s="2">
        <f>SUM(C3945:C3951)</f>
        <v>7190116.1699999999</v>
      </c>
      <c r="E3952" s="2">
        <f>SUM(E3945:E3951)</f>
        <v>5145729.9200000009</v>
      </c>
      <c r="G3952" s="2">
        <f>SUM(G3945:G3951)</f>
        <v>1907903.92</v>
      </c>
      <c r="I3952" s="2">
        <f>SUM(I3945:I3951)</f>
        <v>0</v>
      </c>
      <c r="K3952" s="2">
        <f>SUM(K3945:K3951)</f>
        <v>1655630</v>
      </c>
      <c r="L3952" s="9"/>
      <c r="M3952" s="36">
        <f>SUM(M3945:M3951)</f>
        <v>0</v>
      </c>
      <c r="N3952" s="9"/>
      <c r="O3952" s="9">
        <f>SUM(O3945:O3951)</f>
        <v>0</v>
      </c>
      <c r="P3952" s="9"/>
      <c r="Q3952" s="9">
        <f>SUM(Q3945:Q3951)</f>
        <v>0</v>
      </c>
      <c r="T3952" s="14"/>
    </row>
    <row r="3953" spans="1:22" ht="11.85" customHeight="1" x14ac:dyDescent="0.2">
      <c r="L3953" s="9"/>
      <c r="M3953" s="36"/>
      <c r="N3953" s="9"/>
      <c r="O3953" s="9"/>
      <c r="P3953" s="9"/>
      <c r="Q3953" s="9"/>
      <c r="T3953" s="14"/>
    </row>
    <row r="3954" spans="1:22" ht="11.85" customHeight="1" x14ac:dyDescent="0.2">
      <c r="A3954" s="10" t="s">
        <v>311</v>
      </c>
      <c r="L3954" s="9"/>
      <c r="N3954" s="9"/>
      <c r="P3954" s="9"/>
    </row>
    <row r="3955" spans="1:22" ht="11.85" customHeight="1" x14ac:dyDescent="0.2">
      <c r="A3955" s="3" t="s">
        <v>1614</v>
      </c>
      <c r="C3955" s="2">
        <v>10007.280000000001</v>
      </c>
      <c r="E3955" s="2">
        <v>146875.15</v>
      </c>
      <c r="G3955" s="2">
        <v>0</v>
      </c>
      <c r="I3955" s="2">
        <v>0</v>
      </c>
      <c r="K3955" s="2">
        <v>0</v>
      </c>
      <c r="L3955" s="9"/>
      <c r="M3955" s="2">
        <v>0</v>
      </c>
      <c r="N3955" s="9"/>
      <c r="O3955" s="2">
        <v>0</v>
      </c>
      <c r="P3955" s="9"/>
      <c r="Q3955" s="2">
        <f>+M3955+O3955</f>
        <v>0</v>
      </c>
    </row>
    <row r="3956" spans="1:22" ht="11.85" customHeight="1" x14ac:dyDescent="0.2">
      <c r="A3956" s="3" t="s">
        <v>1615</v>
      </c>
      <c r="C3956" s="12">
        <v>40878.74</v>
      </c>
      <c r="E3956" s="12">
        <v>40859</v>
      </c>
      <c r="G3956" s="12">
        <v>40859</v>
      </c>
      <c r="I3956" s="12">
        <v>40860</v>
      </c>
      <c r="K3956" s="12">
        <v>40860</v>
      </c>
      <c r="L3956" s="9"/>
      <c r="M3956" s="12">
        <v>40860</v>
      </c>
      <c r="N3956" s="9"/>
      <c r="O3956" s="12">
        <v>0</v>
      </c>
      <c r="P3956" s="9"/>
      <c r="Q3956" s="12">
        <f>M3956+O3956</f>
        <v>40860</v>
      </c>
    </row>
    <row r="3957" spans="1:22" ht="11.85" customHeight="1" x14ac:dyDescent="0.2">
      <c r="A3957" s="3" t="s">
        <v>342</v>
      </c>
      <c r="C3957" s="2">
        <f>SUM(C3955:C3956)</f>
        <v>50886.02</v>
      </c>
      <c r="E3957" s="2">
        <f>SUM(E3955:E3956)</f>
        <v>187734.15</v>
      </c>
      <c r="G3957" s="2">
        <f>SUM(G3955:G3956)</f>
        <v>40859</v>
      </c>
      <c r="I3957" s="2">
        <f>SUM(I3955:I3956)</f>
        <v>40860</v>
      </c>
      <c r="K3957" s="2">
        <f>SUM(K3955:K3956)</f>
        <v>40860</v>
      </c>
      <c r="L3957" s="9"/>
      <c r="M3957" s="2">
        <f>SUM(M3955:M3956)</f>
        <v>40860</v>
      </c>
      <c r="N3957" s="9"/>
      <c r="O3957" s="2">
        <f>SUM(O3955:O3956)</f>
        <v>0</v>
      </c>
      <c r="P3957" s="9"/>
      <c r="Q3957" s="2">
        <f>SUM(Q3955:Q3956)</f>
        <v>40860</v>
      </c>
      <c r="V3957" s="37"/>
    </row>
    <row r="3958" spans="1:22" ht="11.85" customHeight="1" x14ac:dyDescent="0.2">
      <c r="L3958" s="9"/>
      <c r="M3958" s="36"/>
      <c r="N3958" s="9"/>
      <c r="O3958" s="9"/>
      <c r="P3958" s="9"/>
      <c r="Q3958" s="9"/>
      <c r="T3958" s="14"/>
    </row>
    <row r="3959" spans="1:22" ht="11.85" customHeight="1" x14ac:dyDescent="0.2">
      <c r="A3959" s="10" t="s">
        <v>338</v>
      </c>
      <c r="L3959" s="9"/>
      <c r="N3959" s="9"/>
      <c r="P3959" s="9"/>
    </row>
    <row r="3960" spans="1:22" ht="11.85" customHeight="1" x14ac:dyDescent="0.2">
      <c r="A3960" s="3" t="s">
        <v>1616</v>
      </c>
      <c r="C3960" s="12">
        <v>225000</v>
      </c>
      <c r="E3960" s="12">
        <v>290000</v>
      </c>
      <c r="G3960" s="12">
        <v>295000</v>
      </c>
      <c r="I3960" s="12">
        <v>425000</v>
      </c>
      <c r="K3960" s="12">
        <v>425000</v>
      </c>
      <c r="L3960" s="9"/>
      <c r="M3960" s="12">
        <v>425000</v>
      </c>
      <c r="N3960" s="9"/>
      <c r="O3960" s="12">
        <v>0</v>
      </c>
      <c r="P3960" s="9"/>
      <c r="Q3960" s="12">
        <f>M3960+O3960</f>
        <v>425000</v>
      </c>
    </row>
    <row r="3961" spans="1:22" ht="11.85" customHeight="1" x14ac:dyDescent="0.2">
      <c r="A3961" s="3" t="s">
        <v>342</v>
      </c>
      <c r="C3961" s="2">
        <f>SUM(C3960:C3960)</f>
        <v>225000</v>
      </c>
      <c r="E3961" s="2">
        <f>SUM(E3960:E3960)</f>
        <v>290000</v>
      </c>
      <c r="G3961" s="2">
        <f>SUM(G3960:G3960)</f>
        <v>295000</v>
      </c>
      <c r="I3961" s="2">
        <f>SUM(I3960:I3960)</f>
        <v>425000</v>
      </c>
      <c r="K3961" s="2">
        <f>SUM(K3960:K3960)</f>
        <v>425000</v>
      </c>
      <c r="L3961" s="9"/>
      <c r="M3961" s="2">
        <f>SUM(M3960:M3960)</f>
        <v>425000</v>
      </c>
      <c r="N3961" s="9"/>
      <c r="O3961" s="2">
        <f>SUM(O3960:O3960)</f>
        <v>0</v>
      </c>
      <c r="P3961" s="9"/>
      <c r="Q3961" s="2">
        <f>SUM(Q3960:Q3960)</f>
        <v>425000</v>
      </c>
      <c r="V3961" s="37"/>
    </row>
    <row r="3962" spans="1:22" ht="11.85" customHeight="1" x14ac:dyDescent="0.2">
      <c r="L3962" s="9"/>
      <c r="N3962" s="9"/>
      <c r="P3962" s="9"/>
      <c r="T3962" s="11"/>
    </row>
    <row r="3963" spans="1:22" ht="11.85" customHeight="1" x14ac:dyDescent="0.2">
      <c r="A3963" s="3" t="s">
        <v>1617</v>
      </c>
      <c r="C3963" s="2">
        <f>+C3952+C3957+C3961</f>
        <v>7466002.1899999995</v>
      </c>
      <c r="E3963" s="2">
        <f>+E3952+E3957+E3961</f>
        <v>5623464.0700000012</v>
      </c>
      <c r="G3963" s="2">
        <f>+G3952+G3957+G3961</f>
        <v>2243762.92</v>
      </c>
      <c r="I3963" s="2">
        <f>+I3952+I3957+I3961</f>
        <v>465860</v>
      </c>
      <c r="K3963" s="2">
        <f>+K3952+K3957+K3961</f>
        <v>2121490</v>
      </c>
      <c r="L3963" s="9"/>
      <c r="M3963" s="9">
        <f>+M3952+M3957+M3961</f>
        <v>465860</v>
      </c>
      <c r="N3963" s="9"/>
      <c r="O3963" s="9">
        <f>+O3952+O3957+O3961</f>
        <v>0</v>
      </c>
      <c r="P3963" s="9"/>
      <c r="Q3963" s="9">
        <f>+Q3952+Q3957+Q3961</f>
        <v>465860</v>
      </c>
      <c r="R3963" s="54"/>
      <c r="U3963" s="13"/>
    </row>
    <row r="3964" spans="1:22" ht="11.85" customHeight="1" x14ac:dyDescent="0.2">
      <c r="L3964" s="9"/>
      <c r="N3964" s="9"/>
      <c r="P3964" s="9"/>
      <c r="T3964" s="11"/>
    </row>
    <row r="3965" spans="1:22" ht="11.85" customHeight="1" x14ac:dyDescent="0.2">
      <c r="L3965" s="9"/>
      <c r="N3965" s="9"/>
      <c r="P3965" s="9"/>
    </row>
    <row r="3966" spans="1:22" ht="11.85" customHeight="1" x14ac:dyDescent="0.2">
      <c r="L3966" s="9"/>
      <c r="N3966" s="9"/>
      <c r="P3966" s="9"/>
    </row>
    <row r="3967" spans="1:22" ht="11.85" customHeight="1" x14ac:dyDescent="0.2">
      <c r="L3967" s="9"/>
      <c r="N3967" s="9"/>
      <c r="P3967" s="9"/>
    </row>
    <row r="3968" spans="1:22" ht="11.85" customHeight="1" x14ac:dyDescent="0.2">
      <c r="L3968" s="9"/>
      <c r="N3968" s="9"/>
      <c r="P3968" s="9"/>
    </row>
    <row r="3969" spans="1:20" ht="11.85" customHeight="1" x14ac:dyDescent="0.2">
      <c r="L3969" s="9"/>
      <c r="N3969" s="9"/>
      <c r="P3969" s="9"/>
    </row>
    <row r="3970" spans="1:20" ht="11.25" customHeight="1" x14ac:dyDescent="0.2">
      <c r="A3970" s="1"/>
      <c r="B3970" s="1"/>
      <c r="E3970" s="2" t="str">
        <f>$E$1</f>
        <v>CITY OF BRADY</v>
      </c>
    </row>
    <row r="3971" spans="1:20" ht="11.25" customHeight="1" x14ac:dyDescent="0.2">
      <c r="E3971" s="2" t="str">
        <f>$E$2</f>
        <v>BUDGET  REPORT</v>
      </c>
    </row>
    <row r="3972" spans="1:20" ht="11.25" customHeight="1" x14ac:dyDescent="0.2">
      <c r="E3972" s="2" t="str">
        <f>$E$3</f>
        <v>FISCAL YEAR 2025 - 2026</v>
      </c>
    </row>
    <row r="3973" spans="1:20" ht="11.25" customHeight="1" x14ac:dyDescent="0.2">
      <c r="A3973" s="3" t="s">
        <v>1603</v>
      </c>
    </row>
    <row r="3974" spans="1:20" ht="11.25" customHeight="1" x14ac:dyDescent="0.2"/>
    <row r="3975" spans="1:20" ht="11.25" customHeight="1" x14ac:dyDescent="0.2">
      <c r="I3975" s="49" t="str">
        <f>$I$6</f>
        <v>(----- 2024-2025------)</v>
      </c>
      <c r="J3975" s="49"/>
      <c r="K3975" s="49"/>
      <c r="L3975" s="6"/>
      <c r="M3975" s="50" t="str">
        <f>$M$6</f>
        <v>2025-2026</v>
      </c>
      <c r="N3975" s="50"/>
      <c r="O3975" s="50"/>
      <c r="P3975" s="50"/>
      <c r="Q3975" s="50"/>
    </row>
    <row r="3976" spans="1:20" ht="11.25" customHeight="1" x14ac:dyDescent="0.2">
      <c r="C3976" s="5" t="str">
        <f>$C$7</f>
        <v>2021-2022</v>
      </c>
      <c r="D3976" s="5"/>
      <c r="E3976" s="5" t="str">
        <f>$E$7</f>
        <v>2022-2023</v>
      </c>
      <c r="F3976" s="5"/>
      <c r="G3976" s="5" t="str">
        <f>$G$7</f>
        <v>2023-2024</v>
      </c>
      <c r="H3976" s="5"/>
      <c r="I3976" s="5" t="s">
        <v>9</v>
      </c>
      <c r="J3976" s="5"/>
      <c r="K3976" s="5" t="str">
        <f>+$K$7</f>
        <v>PROJECTED</v>
      </c>
      <c r="L3976" s="6"/>
      <c r="M3976" s="5" t="str">
        <f>$M$7</f>
        <v>2025-2026</v>
      </c>
      <c r="N3976" s="6"/>
      <c r="O3976" s="5" t="str">
        <f>$O$7</f>
        <v>2025-2026</v>
      </c>
      <c r="P3976" s="6"/>
      <c r="Q3976" s="5" t="str">
        <f>$Q$7</f>
        <v>APPROVED</v>
      </c>
    </row>
    <row r="3977" spans="1:20" ht="11.25" customHeight="1" x14ac:dyDescent="0.2">
      <c r="A3977" s="7" t="s">
        <v>279</v>
      </c>
      <c r="C3977" s="8" t="s">
        <v>12</v>
      </c>
      <c r="D3977" s="5"/>
      <c r="E3977" s="8" t="s">
        <v>12</v>
      </c>
      <c r="F3977" s="5"/>
      <c r="G3977" s="8" t="s">
        <v>12</v>
      </c>
      <c r="H3977" s="5"/>
      <c r="I3977" s="8" t="s">
        <v>13</v>
      </c>
      <c r="J3977" s="5"/>
      <c r="K3977" s="8" t="s">
        <v>13</v>
      </c>
      <c r="L3977" s="6"/>
      <c r="M3977" s="8" t="str">
        <f>$M$8</f>
        <v>BASE</v>
      </c>
      <c r="N3977" s="6"/>
      <c r="O3977" s="8" t="str">
        <f>$O$8</f>
        <v>SUPPLEMENTAL</v>
      </c>
      <c r="P3977" s="6"/>
      <c r="Q3977" s="8" t="str">
        <f>$Q$8</f>
        <v>BUDGET</v>
      </c>
    </row>
    <row r="3978" spans="1:20" s="38" customFormat="1" ht="10.15" customHeight="1" x14ac:dyDescent="0.25">
      <c r="C3978" s="39"/>
      <c r="D3978" s="39"/>
      <c r="E3978" s="39"/>
      <c r="F3978" s="39"/>
      <c r="G3978" s="39"/>
      <c r="H3978" s="39"/>
      <c r="I3978" s="39"/>
      <c r="J3978" s="39"/>
      <c r="K3978" s="39"/>
      <c r="M3978" s="39"/>
      <c r="O3978" s="39"/>
      <c r="Q3978" s="39"/>
      <c r="R3978" s="61"/>
      <c r="S3978" s="39"/>
      <c r="T3978" s="4"/>
    </row>
    <row r="3979" spans="1:20" s="38" customFormat="1" ht="11.25" customHeight="1" x14ac:dyDescent="0.25">
      <c r="C3979" s="39"/>
      <c r="D3979" s="39"/>
      <c r="E3979" s="39"/>
      <c r="F3979" s="39"/>
      <c r="G3979" s="39"/>
      <c r="H3979" s="39"/>
      <c r="I3979" s="39"/>
      <c r="J3979" s="39"/>
      <c r="K3979" s="39"/>
      <c r="L3979" s="40"/>
      <c r="M3979" s="39"/>
      <c r="N3979" s="40"/>
      <c r="O3979" s="39"/>
      <c r="P3979" s="40"/>
      <c r="Q3979" s="39"/>
      <c r="R3979" s="61"/>
      <c r="S3979" s="39"/>
      <c r="T3979" s="4"/>
    </row>
    <row r="3980" spans="1:20" s="38" customFormat="1" ht="11.25" customHeight="1" thickBot="1" x14ac:dyDescent="0.3">
      <c r="A3980" s="3" t="s">
        <v>1130</v>
      </c>
      <c r="B3980" s="3"/>
      <c r="C3980" s="26">
        <f>+C3963</f>
        <v>7466002.1899999995</v>
      </c>
      <c r="D3980" s="2"/>
      <c r="E3980" s="26">
        <f>+E3963</f>
        <v>5623464.0700000012</v>
      </c>
      <c r="F3980" s="2"/>
      <c r="G3980" s="26">
        <f>+G3963</f>
        <v>2243762.92</v>
      </c>
      <c r="H3980" s="2"/>
      <c r="I3980" s="26">
        <f>+I3963</f>
        <v>465860</v>
      </c>
      <c r="J3980" s="2"/>
      <c r="K3980" s="26">
        <f>+K3963</f>
        <v>2121490</v>
      </c>
      <c r="L3980" s="9"/>
      <c r="M3980" s="34">
        <f>+M3963</f>
        <v>465860</v>
      </c>
      <c r="N3980" s="9"/>
      <c r="O3980" s="34">
        <f>+O3963</f>
        <v>0</v>
      </c>
      <c r="P3980" s="9"/>
      <c r="Q3980" s="34">
        <f>+Q3963</f>
        <v>465860</v>
      </c>
      <c r="R3980" s="51"/>
      <c r="S3980" s="39"/>
      <c r="T3980" s="4"/>
    </row>
    <row r="3981" spans="1:20" s="38" customFormat="1" ht="11.25" customHeight="1" thickTop="1" x14ac:dyDescent="0.25">
      <c r="A3981" s="3"/>
      <c r="B3981" s="3"/>
      <c r="C3981" s="25"/>
      <c r="D3981" s="25"/>
      <c r="E3981" s="25"/>
      <c r="F3981" s="25"/>
      <c r="G3981" s="25"/>
      <c r="H3981" s="25"/>
      <c r="I3981" s="25"/>
      <c r="J3981" s="25"/>
      <c r="K3981" s="25"/>
      <c r="L3981" s="25"/>
      <c r="M3981" s="25"/>
      <c r="N3981" s="25"/>
      <c r="O3981" s="25"/>
      <c r="P3981" s="25"/>
      <c r="Q3981" s="25"/>
      <c r="R3981" s="51"/>
      <c r="S3981" s="39"/>
      <c r="T3981" s="4"/>
    </row>
    <row r="3982" spans="1:20" s="38" customFormat="1" ht="11.25" customHeight="1" thickBot="1" x14ac:dyDescent="0.3">
      <c r="A3982" s="3" t="s">
        <v>1131</v>
      </c>
      <c r="B3982" s="3"/>
      <c r="C3982" s="35">
        <f>C3914-C3980</f>
        <v>-7153393.6399999997</v>
      </c>
      <c r="D3982" s="25"/>
      <c r="E3982" s="35">
        <f>E3914-E3980</f>
        <v>-5097537.7100000009</v>
      </c>
      <c r="F3982" s="25"/>
      <c r="G3982" s="35">
        <f>G3914-G3980</f>
        <v>-1864207.18</v>
      </c>
      <c r="H3982" s="25"/>
      <c r="I3982" s="35">
        <f>I3914-I3980</f>
        <v>0</v>
      </c>
      <c r="J3982" s="25"/>
      <c r="K3982" s="35">
        <f>K3914-K3980</f>
        <v>-1655630</v>
      </c>
      <c r="L3982" s="25"/>
      <c r="M3982" s="35">
        <f>M3914-M3980</f>
        <v>0</v>
      </c>
      <c r="N3982" s="25"/>
      <c r="O3982" s="35">
        <f>O3914-O3980</f>
        <v>0</v>
      </c>
      <c r="P3982" s="25"/>
      <c r="Q3982" s="35">
        <f>Q3914-Q3980</f>
        <v>0</v>
      </c>
      <c r="R3982" s="51"/>
      <c r="S3982" s="39"/>
      <c r="T3982" s="4"/>
    </row>
    <row r="3983" spans="1:20" s="38" customFormat="1" ht="11.25" customHeight="1" thickTop="1" x14ac:dyDescent="0.25">
      <c r="A3983" s="3"/>
      <c r="B3983" s="3"/>
      <c r="C3983" s="2"/>
      <c r="D3983" s="2"/>
      <c r="E3983" s="2"/>
      <c r="F3983" s="2"/>
      <c r="G3983" s="2"/>
      <c r="H3983" s="2"/>
      <c r="I3983" s="2"/>
      <c r="J3983" s="2"/>
      <c r="K3983" s="2"/>
      <c r="L3983" s="9"/>
      <c r="M3983" s="2"/>
      <c r="N3983" s="9"/>
      <c r="O3983" s="2"/>
      <c r="P3983" s="9"/>
      <c r="Q3983" s="2"/>
      <c r="R3983" s="51"/>
      <c r="S3983" s="39"/>
      <c r="T3983" s="4"/>
    </row>
    <row r="3984" spans="1:20" s="38" customFormat="1" ht="11.25" customHeight="1" x14ac:dyDescent="0.25">
      <c r="A3984" s="3"/>
      <c r="B3984" s="3"/>
      <c r="C3984" s="2"/>
      <c r="D3984" s="2"/>
      <c r="E3984" s="2"/>
      <c r="F3984" s="2"/>
      <c r="G3984" s="2"/>
      <c r="H3984" s="2"/>
      <c r="I3984" s="2"/>
      <c r="J3984" s="2"/>
      <c r="K3984" s="2"/>
      <c r="L3984" s="9"/>
      <c r="M3984" s="2"/>
      <c r="N3984" s="9"/>
      <c r="O3984" s="2"/>
      <c r="P3984" s="9"/>
      <c r="Q3984" s="2"/>
      <c r="R3984" s="51"/>
      <c r="S3984" s="39"/>
      <c r="T3984" s="4"/>
    </row>
    <row r="3985" spans="1:20" s="38" customFormat="1" ht="11.25" customHeight="1" x14ac:dyDescent="0.25">
      <c r="A3985" s="3" t="s">
        <v>1132</v>
      </c>
      <c r="B3985" s="3"/>
      <c r="C3985" s="2"/>
      <c r="D3985" s="2"/>
      <c r="E3985" s="2"/>
      <c r="F3985" s="2"/>
      <c r="G3985" s="2"/>
      <c r="H3985" s="2"/>
      <c r="I3985" s="2"/>
      <c r="J3985" s="2"/>
      <c r="K3985" s="2"/>
      <c r="L3985" s="9"/>
      <c r="M3985" s="2"/>
      <c r="N3985" s="9"/>
      <c r="O3985" s="2"/>
      <c r="P3985" s="9"/>
      <c r="Q3985" s="2"/>
      <c r="R3985" s="51"/>
      <c r="S3985" s="39"/>
      <c r="T3985" s="4"/>
    </row>
    <row r="3986" spans="1:20" s="38" customFormat="1" ht="11.25" customHeight="1" thickBot="1" x14ac:dyDescent="0.3">
      <c r="A3986" s="3" t="s">
        <v>17</v>
      </c>
      <c r="B3986" s="3"/>
      <c r="C3986" s="26">
        <f>C3898+C3914-C3963</f>
        <v>8804055.0800000019</v>
      </c>
      <c r="D3986" s="2"/>
      <c r="E3986" s="26">
        <f>E3898+E3914-E3963</f>
        <v>3706517.37</v>
      </c>
      <c r="F3986" s="2"/>
      <c r="G3986" s="26">
        <f>G3898+G3914-G3963</f>
        <v>1842310.1900000004</v>
      </c>
      <c r="H3986" s="2"/>
      <c r="I3986" s="26">
        <f>I3898+I3914-I3963</f>
        <v>1842310.1900000004</v>
      </c>
      <c r="J3986" s="2"/>
      <c r="K3986" s="26">
        <f>K3898+K3914-K3963</f>
        <v>186680.19000000041</v>
      </c>
      <c r="L3986" s="9"/>
      <c r="M3986" s="34">
        <f>M3898+M3914-M3963</f>
        <v>186680.19000000041</v>
      </c>
      <c r="N3986" s="9"/>
      <c r="O3986" s="2"/>
      <c r="P3986" s="9"/>
      <c r="Q3986" s="34">
        <f>Q3898+Q3914-Q3963</f>
        <v>186680.19000000041</v>
      </c>
      <c r="R3986" s="51"/>
      <c r="S3986" s="39"/>
      <c r="T3986" s="4"/>
    </row>
    <row r="3987" spans="1:20" s="38" customFormat="1" ht="11.25" customHeight="1" thickTop="1" x14ac:dyDescent="0.25">
      <c r="A3987" s="3"/>
      <c r="B3987" s="3"/>
      <c r="C3987" s="2"/>
      <c r="D3987" s="2"/>
      <c r="E3987" s="2"/>
      <c r="F3987" s="2"/>
      <c r="G3987" s="2"/>
      <c r="H3987" s="2"/>
      <c r="I3987" s="2"/>
      <c r="J3987" s="2"/>
      <c r="K3987" s="2"/>
      <c r="L3987" s="9"/>
      <c r="M3987" s="2"/>
      <c r="N3987" s="9"/>
      <c r="O3987" s="2"/>
      <c r="P3987" s="9"/>
      <c r="Q3987" s="2"/>
      <c r="R3987" s="51"/>
      <c r="S3987" s="39"/>
      <c r="T3987" s="4"/>
    </row>
    <row r="3988" spans="1:20" s="38" customFormat="1" ht="11.25" customHeight="1" x14ac:dyDescent="0.25">
      <c r="C3988" s="39"/>
      <c r="D3988" s="39"/>
      <c r="E3988" s="39"/>
      <c r="F3988" s="39"/>
      <c r="G3988" s="39"/>
      <c r="H3988" s="39"/>
      <c r="I3988" s="39"/>
      <c r="J3988" s="39"/>
      <c r="K3988" s="39"/>
      <c r="M3988" s="39"/>
      <c r="O3988" s="39"/>
      <c r="Q3988" s="39"/>
      <c r="R3988" s="61"/>
      <c r="S3988" s="39"/>
      <c r="T3988" s="4"/>
    </row>
    <row r="3989" spans="1:20" ht="11.25" customHeight="1" x14ac:dyDescent="0.2"/>
    <row r="3990" spans="1:20" ht="11.25" customHeight="1" x14ac:dyDescent="0.2"/>
    <row r="3991" spans="1:20" ht="11.25" customHeight="1" x14ac:dyDescent="0.2"/>
    <row r="3992" spans="1:20" ht="11.25" customHeight="1" x14ac:dyDescent="0.2"/>
    <row r="3993" spans="1:20" ht="11.25" customHeight="1" x14ac:dyDescent="0.2"/>
    <row r="3994" spans="1:20" ht="11.25" customHeight="1" x14ac:dyDescent="0.2"/>
    <row r="3995" spans="1:20" ht="11.25" customHeight="1" x14ac:dyDescent="0.2"/>
    <row r="3996" spans="1:20" ht="11.25" customHeight="1" x14ac:dyDescent="0.2"/>
    <row r="3997" spans="1:20" ht="11.85" customHeight="1" x14ac:dyDescent="0.2"/>
    <row r="3998" spans="1:20" ht="11.85" customHeight="1" x14ac:dyDescent="0.2"/>
    <row r="3999" spans="1:20" ht="11.85" customHeight="1" x14ac:dyDescent="0.2"/>
    <row r="4000" spans="1:20" ht="11.85" customHeight="1" x14ac:dyDescent="0.2"/>
    <row r="4001" spans="1:17" ht="11.85" customHeight="1" x14ac:dyDescent="0.2"/>
    <row r="4002" spans="1:17" ht="11.85" customHeight="1" x14ac:dyDescent="0.2"/>
    <row r="4003" spans="1:17" ht="11.85" customHeight="1" x14ac:dyDescent="0.2"/>
    <row r="4004" spans="1:17" ht="11.85" customHeight="1" x14ac:dyDescent="0.2"/>
    <row r="4005" spans="1:17" ht="11.85" customHeight="1" x14ac:dyDescent="0.2"/>
    <row r="4006" spans="1:17" ht="11.85" customHeight="1" x14ac:dyDescent="0.2"/>
    <row r="4007" spans="1:17" ht="11.85" customHeight="1" x14ac:dyDescent="0.2"/>
    <row r="4008" spans="1:17" ht="11.85" customHeight="1" x14ac:dyDescent="0.2">
      <c r="A4008" s="1"/>
      <c r="B4008" s="1"/>
      <c r="E4008" s="2" t="str">
        <f>$E$1</f>
        <v>CITY OF BRADY</v>
      </c>
    </row>
    <row r="4009" spans="1:17" ht="11.85" customHeight="1" x14ac:dyDescent="0.2">
      <c r="E4009" s="2" t="str">
        <f>$E$2</f>
        <v>BUDGET  REPORT</v>
      </c>
    </row>
    <row r="4010" spans="1:17" ht="11.85" customHeight="1" x14ac:dyDescent="0.2">
      <c r="E4010" s="2" t="str">
        <f>$E$3</f>
        <v>FISCAL YEAR 2025 - 2026</v>
      </c>
    </row>
    <row r="4011" spans="1:17" ht="11.85" customHeight="1" x14ac:dyDescent="0.2">
      <c r="A4011" s="3" t="s">
        <v>1618</v>
      </c>
    </row>
    <row r="4012" spans="1:17" ht="11.85" customHeight="1" x14ac:dyDescent="0.2"/>
    <row r="4013" spans="1:17" ht="11.85" customHeight="1" x14ac:dyDescent="0.2">
      <c r="I4013" s="49" t="str">
        <f>$I$6</f>
        <v>(----- 2024-2025------)</v>
      </c>
      <c r="J4013" s="49"/>
      <c r="K4013" s="49"/>
      <c r="L4013" s="6"/>
      <c r="M4013" s="50" t="str">
        <f>$M$6</f>
        <v>2025-2026</v>
      </c>
      <c r="N4013" s="50"/>
      <c r="O4013" s="50"/>
      <c r="P4013" s="50"/>
      <c r="Q4013" s="50"/>
    </row>
    <row r="4014" spans="1:17" ht="11.85" customHeight="1" x14ac:dyDescent="0.2">
      <c r="C4014" s="5" t="str">
        <f>$C$7</f>
        <v>2021-2022</v>
      </c>
      <c r="D4014" s="5"/>
      <c r="E4014" s="5" t="str">
        <f>$E$7</f>
        <v>2022-2023</v>
      </c>
      <c r="F4014" s="5"/>
      <c r="G4014" s="5" t="str">
        <f>$G$7</f>
        <v>2023-2024</v>
      </c>
      <c r="H4014" s="5"/>
      <c r="I4014" s="5" t="s">
        <v>9</v>
      </c>
      <c r="J4014" s="5"/>
      <c r="K4014" s="5" t="str">
        <f>+$K$7</f>
        <v>PROJECTED</v>
      </c>
      <c r="L4014" s="6"/>
      <c r="M4014" s="5" t="str">
        <f>$M$7</f>
        <v>2025-2026</v>
      </c>
      <c r="N4014" s="6"/>
      <c r="O4014" s="5" t="str">
        <f>$O$7</f>
        <v>2025-2026</v>
      </c>
      <c r="P4014" s="6"/>
      <c r="Q4014" s="5" t="str">
        <f>$Q$7</f>
        <v>APPROVED</v>
      </c>
    </row>
    <row r="4015" spans="1:17" ht="11.85" customHeight="1" x14ac:dyDescent="0.2">
      <c r="A4015" s="7"/>
      <c r="C4015" s="8" t="s">
        <v>12</v>
      </c>
      <c r="D4015" s="5"/>
      <c r="E4015" s="8" t="s">
        <v>12</v>
      </c>
      <c r="F4015" s="5"/>
      <c r="G4015" s="8" t="s">
        <v>12</v>
      </c>
      <c r="H4015" s="5"/>
      <c r="I4015" s="8" t="s">
        <v>13</v>
      </c>
      <c r="J4015" s="5"/>
      <c r="K4015" s="8" t="s">
        <v>13</v>
      </c>
      <c r="L4015" s="6"/>
      <c r="M4015" s="8" t="str">
        <f>$M$8</f>
        <v>BASE</v>
      </c>
      <c r="N4015" s="6"/>
      <c r="O4015" s="8" t="str">
        <f>$O$8</f>
        <v>SUPPLEMENTAL</v>
      </c>
      <c r="P4015" s="6"/>
      <c r="Q4015" s="8" t="str">
        <f>$Q$8</f>
        <v>BUDGET</v>
      </c>
    </row>
    <row r="4016" spans="1:17" ht="11.85" customHeight="1" x14ac:dyDescent="0.2"/>
    <row r="4017" spans="1:19" ht="11.85" customHeight="1" x14ac:dyDescent="0.2">
      <c r="A4017" s="3" t="s">
        <v>16</v>
      </c>
    </row>
    <row r="4018" spans="1:19" ht="11.85" customHeight="1" x14ac:dyDescent="0.2">
      <c r="A4018" s="3" t="s">
        <v>17</v>
      </c>
      <c r="C4018" s="2">
        <f>625257.91-0.06</f>
        <v>625257.85</v>
      </c>
      <c r="E4018" s="2">
        <f>C4217</f>
        <v>481952.97999999952</v>
      </c>
      <c r="G4018" s="2">
        <f>E4217</f>
        <v>515062.28999999934</v>
      </c>
      <c r="I4018" s="2">
        <f>G4217</f>
        <v>574442.97999999905</v>
      </c>
      <c r="K4018" s="2">
        <f>+I4018</f>
        <v>574442.97999999905</v>
      </c>
      <c r="L4018" s="9"/>
      <c r="M4018" s="2">
        <f>K4217</f>
        <v>496472.97999999905</v>
      </c>
      <c r="N4018" s="9"/>
      <c r="P4018" s="9"/>
      <c r="Q4018" s="2">
        <f>M4018</f>
        <v>496472.97999999905</v>
      </c>
      <c r="S4018" s="18"/>
    </row>
    <row r="4019" spans="1:19" ht="11.85" customHeight="1" x14ac:dyDescent="0.2">
      <c r="L4019" s="9"/>
      <c r="N4019" s="9"/>
      <c r="P4019" s="9"/>
    </row>
    <row r="4020" spans="1:19" ht="11.85" customHeight="1" x14ac:dyDescent="0.2">
      <c r="A4020" s="10" t="s">
        <v>18</v>
      </c>
      <c r="L4020" s="9"/>
      <c r="N4020" s="9"/>
      <c r="P4020" s="9"/>
    </row>
    <row r="4021" spans="1:19" ht="11.85" customHeight="1" x14ac:dyDescent="0.2">
      <c r="L4021" s="9"/>
      <c r="N4021" s="9"/>
      <c r="P4021" s="9"/>
    </row>
    <row r="4022" spans="1:19" ht="11.85" customHeight="1" x14ac:dyDescent="0.2">
      <c r="A4022" s="10" t="s">
        <v>1619</v>
      </c>
      <c r="L4022" s="9"/>
      <c r="N4022" s="9"/>
      <c r="P4022" s="9"/>
    </row>
    <row r="4023" spans="1:19" ht="11.85" customHeight="1" x14ac:dyDescent="0.2">
      <c r="A4023" s="3" t="s">
        <v>1620</v>
      </c>
      <c r="C4023" s="2">
        <v>399226.98</v>
      </c>
      <c r="E4023" s="2">
        <v>428549.88</v>
      </c>
      <c r="G4023" s="2">
        <v>428101.04</v>
      </c>
      <c r="I4023" s="2">
        <v>420000</v>
      </c>
      <c r="K4023" s="2">
        <v>420000</v>
      </c>
      <c r="L4023" s="9"/>
      <c r="M4023" s="2">
        <v>0</v>
      </c>
      <c r="N4023" s="9"/>
      <c r="O4023" s="2">
        <v>0</v>
      </c>
      <c r="P4023" s="9"/>
      <c r="Q4023" s="2">
        <f t="shared" ref="Q4023:Q4029" si="112">M4023+O4023</f>
        <v>0</v>
      </c>
    </row>
    <row r="4024" spans="1:19" ht="11.85" customHeight="1" x14ac:dyDescent="0.2">
      <c r="A4024" s="3" t="s">
        <v>1621</v>
      </c>
      <c r="C4024" s="2">
        <v>186315.5</v>
      </c>
      <c r="E4024" s="2">
        <v>178809.3</v>
      </c>
      <c r="G4024" s="2">
        <v>201282.53</v>
      </c>
      <c r="I4024" s="2">
        <v>195000</v>
      </c>
      <c r="K4024" s="2">
        <v>195000</v>
      </c>
      <c r="L4024" s="9"/>
      <c r="M4024" s="2">
        <v>0</v>
      </c>
      <c r="N4024" s="9"/>
      <c r="O4024" s="2">
        <v>0</v>
      </c>
      <c r="P4024" s="9"/>
      <c r="Q4024" s="2">
        <f t="shared" si="112"/>
        <v>0</v>
      </c>
    </row>
    <row r="4025" spans="1:19" ht="11.85" customHeight="1" x14ac:dyDescent="0.2">
      <c r="A4025" s="3" t="s">
        <v>1622</v>
      </c>
      <c r="C4025" s="2">
        <v>19097.599999999999</v>
      </c>
      <c r="E4025" s="2">
        <v>18143.04</v>
      </c>
      <c r="G4025" s="2">
        <v>18254.62</v>
      </c>
      <c r="I4025" s="2">
        <v>18000</v>
      </c>
      <c r="K4025" s="2">
        <v>18000</v>
      </c>
      <c r="L4025" s="9"/>
      <c r="M4025" s="2">
        <v>0</v>
      </c>
      <c r="N4025" s="9"/>
      <c r="O4025" s="2">
        <v>0</v>
      </c>
      <c r="P4025" s="9"/>
      <c r="Q4025" s="2">
        <f t="shared" si="112"/>
        <v>0</v>
      </c>
    </row>
    <row r="4026" spans="1:19" ht="11.85" customHeight="1" x14ac:dyDescent="0.2">
      <c r="A4026" s="3" t="s">
        <v>1623</v>
      </c>
      <c r="C4026" s="2">
        <v>751002.62</v>
      </c>
      <c r="E4026" s="2">
        <v>535688.03</v>
      </c>
      <c r="G4026" s="2">
        <v>381307.77</v>
      </c>
      <c r="I4026" s="2">
        <v>500000</v>
      </c>
      <c r="K4026" s="2">
        <v>500000</v>
      </c>
      <c r="L4026" s="9"/>
      <c r="M4026" s="2">
        <v>0</v>
      </c>
      <c r="N4026" s="9"/>
      <c r="O4026" s="2">
        <v>0</v>
      </c>
      <c r="P4026" s="9"/>
      <c r="Q4026" s="2">
        <f t="shared" si="112"/>
        <v>0</v>
      </c>
    </row>
    <row r="4027" spans="1:19" ht="11.85" customHeight="1" x14ac:dyDescent="0.2">
      <c r="A4027" s="3" t="s">
        <v>1624</v>
      </c>
      <c r="C4027" s="2">
        <v>2047</v>
      </c>
      <c r="E4027" s="2">
        <v>-0.34</v>
      </c>
      <c r="G4027" s="2">
        <v>2031.21</v>
      </c>
      <c r="I4027" s="2">
        <v>2000</v>
      </c>
      <c r="K4027" s="2">
        <v>2000</v>
      </c>
      <c r="L4027" s="9"/>
      <c r="M4027" s="2">
        <v>0</v>
      </c>
      <c r="N4027" s="9"/>
      <c r="O4027" s="2">
        <v>0</v>
      </c>
      <c r="P4027" s="9"/>
      <c r="Q4027" s="2">
        <f t="shared" si="112"/>
        <v>0</v>
      </c>
    </row>
    <row r="4028" spans="1:19" ht="11.85" customHeight="1" x14ac:dyDescent="0.2">
      <c r="A4028" s="3" t="s">
        <v>1625</v>
      </c>
      <c r="C4028" s="2">
        <v>5642.67</v>
      </c>
      <c r="E4028" s="2">
        <v>6081.81</v>
      </c>
      <c r="G4028" s="2">
        <v>6247.1</v>
      </c>
      <c r="I4028" s="2">
        <v>6500</v>
      </c>
      <c r="K4028" s="2">
        <v>6500</v>
      </c>
      <c r="L4028" s="9"/>
      <c r="M4028" s="2">
        <v>0</v>
      </c>
      <c r="N4028" s="9"/>
      <c r="O4028" s="2">
        <v>0</v>
      </c>
      <c r="P4028" s="9"/>
      <c r="Q4028" s="2">
        <f t="shared" si="112"/>
        <v>0</v>
      </c>
    </row>
    <row r="4029" spans="1:19" ht="11.85" customHeight="1" x14ac:dyDescent="0.2">
      <c r="A4029" s="3" t="s">
        <v>1626</v>
      </c>
      <c r="C4029" s="12">
        <v>0</v>
      </c>
      <c r="E4029" s="12">
        <v>0</v>
      </c>
      <c r="G4029" s="12">
        <v>0</v>
      </c>
      <c r="I4029" s="12">
        <v>0</v>
      </c>
      <c r="K4029" s="12">
        <v>0</v>
      </c>
      <c r="L4029" s="9"/>
      <c r="M4029" s="12">
        <v>0</v>
      </c>
      <c r="N4029" s="9"/>
      <c r="O4029" s="12">
        <v>0</v>
      </c>
      <c r="P4029" s="9"/>
      <c r="Q4029" s="12">
        <f t="shared" si="112"/>
        <v>0</v>
      </c>
    </row>
    <row r="4030" spans="1:19" ht="11.85" customHeight="1" x14ac:dyDescent="0.2">
      <c r="A4030" s="3" t="s">
        <v>1333</v>
      </c>
      <c r="C4030" s="2">
        <f>SUM(C4023:C4029)</f>
        <v>1363332.3699999999</v>
      </c>
      <c r="E4030" s="2">
        <f>SUM(E4023:E4029)</f>
        <v>1167271.72</v>
      </c>
      <c r="G4030" s="2">
        <f>SUM(G4023:G4029)</f>
        <v>1037224.2699999999</v>
      </c>
      <c r="I4030" s="2">
        <f>SUM(I4023:I4029)</f>
        <v>1141500</v>
      </c>
      <c r="K4030" s="2">
        <f>SUM(K4023:K4029)</f>
        <v>1141500</v>
      </c>
      <c r="L4030" s="9"/>
      <c r="M4030" s="2">
        <f>SUM(M4023:M4029)</f>
        <v>0</v>
      </c>
      <c r="N4030" s="9"/>
      <c r="O4030" s="2">
        <f>SUM(O4023:O4029)</f>
        <v>0</v>
      </c>
      <c r="P4030" s="9"/>
      <c r="Q4030" s="2">
        <f>SUM(Q4023:Q4029)</f>
        <v>0</v>
      </c>
    </row>
    <row r="4031" spans="1:19" ht="11.85" customHeight="1" x14ac:dyDescent="0.2">
      <c r="L4031" s="9"/>
      <c r="N4031" s="9"/>
      <c r="P4031" s="9"/>
    </row>
    <row r="4032" spans="1:19" ht="11.85" customHeight="1" x14ac:dyDescent="0.2">
      <c r="A4032" s="10" t="s">
        <v>1627</v>
      </c>
      <c r="L4032" s="9"/>
      <c r="N4032" s="9"/>
      <c r="P4032" s="9"/>
    </row>
    <row r="4033" spans="1:21" ht="11.85" customHeight="1" x14ac:dyDescent="0.2">
      <c r="A4033" s="3" t="s">
        <v>1628</v>
      </c>
      <c r="C4033" s="2">
        <v>537.20000000000005</v>
      </c>
      <c r="E4033" s="2">
        <v>217.8</v>
      </c>
      <c r="G4033" s="2">
        <v>140</v>
      </c>
      <c r="I4033" s="2">
        <v>0</v>
      </c>
      <c r="K4033" s="2">
        <v>0</v>
      </c>
      <c r="L4033" s="9"/>
      <c r="M4033" s="2">
        <v>0</v>
      </c>
      <c r="N4033" s="9"/>
      <c r="O4033" s="2">
        <v>0</v>
      </c>
      <c r="P4033" s="9"/>
      <c r="Q4033" s="2">
        <f t="shared" ref="Q4033:Q4040" si="113">M4033+O4033</f>
        <v>0</v>
      </c>
    </row>
    <row r="4034" spans="1:21" ht="11.85" customHeight="1" x14ac:dyDescent="0.2">
      <c r="A4034" s="3" t="s">
        <v>1629</v>
      </c>
      <c r="C4034" s="2">
        <v>0</v>
      </c>
      <c r="E4034" s="2">
        <v>318</v>
      </c>
      <c r="G4034" s="2">
        <v>0</v>
      </c>
      <c r="I4034" s="2">
        <v>0</v>
      </c>
      <c r="K4034" s="2">
        <v>0</v>
      </c>
      <c r="L4034" s="9"/>
      <c r="M4034" s="2">
        <v>0</v>
      </c>
      <c r="N4034" s="9"/>
      <c r="O4034" s="2">
        <v>0</v>
      </c>
      <c r="P4034" s="9"/>
      <c r="Q4034" s="2">
        <f t="shared" si="113"/>
        <v>0</v>
      </c>
    </row>
    <row r="4035" spans="1:21" ht="11.85" customHeight="1" x14ac:dyDescent="0.2">
      <c r="A4035" s="3" t="s">
        <v>1630</v>
      </c>
      <c r="C4035" s="2">
        <v>0</v>
      </c>
      <c r="E4035" s="2">
        <v>0</v>
      </c>
      <c r="G4035" s="2">
        <v>0</v>
      </c>
      <c r="I4035" s="2">
        <v>0</v>
      </c>
      <c r="K4035" s="2">
        <v>0</v>
      </c>
      <c r="L4035" s="9"/>
      <c r="M4035" s="2">
        <v>0</v>
      </c>
      <c r="N4035" s="9"/>
      <c r="O4035" s="2">
        <v>0</v>
      </c>
      <c r="P4035" s="9"/>
      <c r="Q4035" s="2">
        <f t="shared" si="113"/>
        <v>0</v>
      </c>
    </row>
    <row r="4036" spans="1:21" ht="11.85" customHeight="1" x14ac:dyDescent="0.2">
      <c r="A4036" s="3" t="s">
        <v>1631</v>
      </c>
      <c r="C4036" s="2">
        <v>750</v>
      </c>
      <c r="E4036" s="2">
        <v>0</v>
      </c>
      <c r="G4036" s="2">
        <v>750</v>
      </c>
      <c r="I4036" s="2">
        <v>0</v>
      </c>
      <c r="K4036" s="2">
        <v>0</v>
      </c>
      <c r="L4036" s="9"/>
      <c r="M4036" s="2">
        <v>0</v>
      </c>
      <c r="N4036" s="9"/>
      <c r="O4036" s="2">
        <v>0</v>
      </c>
      <c r="P4036" s="9"/>
      <c r="Q4036" s="2">
        <f t="shared" si="113"/>
        <v>0</v>
      </c>
    </row>
    <row r="4037" spans="1:21" ht="11.85" customHeight="1" x14ac:dyDescent="0.2">
      <c r="A4037" s="3" t="s">
        <v>1632</v>
      </c>
      <c r="C4037" s="2">
        <v>355</v>
      </c>
      <c r="E4037" s="2">
        <v>0</v>
      </c>
      <c r="G4037" s="2">
        <v>0</v>
      </c>
      <c r="I4037" s="2">
        <v>0</v>
      </c>
      <c r="K4037" s="2">
        <v>0</v>
      </c>
      <c r="L4037" s="9"/>
      <c r="M4037" s="2">
        <v>0</v>
      </c>
      <c r="N4037" s="9"/>
      <c r="O4037" s="2">
        <v>0</v>
      </c>
      <c r="P4037" s="9"/>
      <c r="Q4037" s="2">
        <f t="shared" si="113"/>
        <v>0</v>
      </c>
    </row>
    <row r="4038" spans="1:21" ht="11.85" customHeight="1" x14ac:dyDescent="0.2">
      <c r="A4038" s="3" t="s">
        <v>1633</v>
      </c>
      <c r="C4038" s="2">
        <v>0</v>
      </c>
      <c r="E4038" s="2">
        <v>0</v>
      </c>
      <c r="G4038" s="2">
        <v>0</v>
      </c>
      <c r="I4038" s="2">
        <v>0</v>
      </c>
      <c r="K4038" s="2">
        <v>0</v>
      </c>
      <c r="L4038" s="9"/>
      <c r="M4038" s="2">
        <v>0</v>
      </c>
      <c r="N4038" s="9"/>
      <c r="O4038" s="2">
        <v>0</v>
      </c>
      <c r="P4038" s="9"/>
      <c r="Q4038" s="2">
        <f t="shared" si="113"/>
        <v>0</v>
      </c>
    </row>
    <row r="4039" spans="1:21" ht="11.85" customHeight="1" x14ac:dyDescent="0.2">
      <c r="A4039" s="3" t="s">
        <v>1634</v>
      </c>
      <c r="C4039" s="2">
        <v>6502.93</v>
      </c>
      <c r="E4039" s="2">
        <v>29831.46</v>
      </c>
      <c r="G4039" s="2">
        <v>34272.26</v>
      </c>
      <c r="I4039" s="2">
        <v>21500</v>
      </c>
      <c r="K4039" s="2">
        <v>21500</v>
      </c>
      <c r="L4039" s="9"/>
      <c r="M4039" s="2">
        <v>0</v>
      </c>
      <c r="N4039" s="9"/>
      <c r="O4039" s="2">
        <v>0</v>
      </c>
      <c r="P4039" s="9"/>
      <c r="Q4039" s="2">
        <f t="shared" si="113"/>
        <v>0</v>
      </c>
    </row>
    <row r="4040" spans="1:21" ht="11.85" customHeight="1" x14ac:dyDescent="0.2">
      <c r="A4040" s="3" t="s">
        <v>1635</v>
      </c>
      <c r="C4040" s="12">
        <v>0</v>
      </c>
      <c r="E4040" s="12">
        <v>0</v>
      </c>
      <c r="G4040" s="12">
        <v>0</v>
      </c>
      <c r="I4040" s="12">
        <v>0</v>
      </c>
      <c r="K4040" s="12">
        <v>0</v>
      </c>
      <c r="L4040" s="9"/>
      <c r="M4040" s="12">
        <v>2125000</v>
      </c>
      <c r="N4040" s="9"/>
      <c r="O4040" s="12">
        <v>0</v>
      </c>
      <c r="P4040" s="9"/>
      <c r="Q4040" s="12">
        <f t="shared" si="113"/>
        <v>2125000</v>
      </c>
    </row>
    <row r="4041" spans="1:21" ht="11.85" customHeight="1" x14ac:dyDescent="0.2">
      <c r="A4041" s="3" t="s">
        <v>1344</v>
      </c>
      <c r="C4041" s="2">
        <f>SUM(C4033:C4040)</f>
        <v>8145.13</v>
      </c>
      <c r="E4041" s="2">
        <f>SUM(E4033:E4040)</f>
        <v>30367.26</v>
      </c>
      <c r="G4041" s="2">
        <f>SUM(G4033:G4040)</f>
        <v>35162.26</v>
      </c>
      <c r="I4041" s="2">
        <f>SUM(I4033:I4040)</f>
        <v>21500</v>
      </c>
      <c r="K4041" s="2">
        <f>SUM(K4033:K4040)</f>
        <v>21500</v>
      </c>
      <c r="L4041" s="9"/>
      <c r="M4041" s="2">
        <f>SUM(M4033:M4040)</f>
        <v>2125000</v>
      </c>
      <c r="N4041" s="9"/>
      <c r="O4041" s="2">
        <f>SUM(O4033:O4040)</f>
        <v>0</v>
      </c>
      <c r="P4041" s="9"/>
      <c r="Q4041" s="2">
        <f>SUM(Q4033:Q4040)</f>
        <v>2125000</v>
      </c>
    </row>
    <row r="4042" spans="1:21" ht="11.85" customHeight="1" x14ac:dyDescent="0.2">
      <c r="L4042" s="9"/>
      <c r="N4042" s="9"/>
      <c r="P4042" s="9"/>
    </row>
    <row r="4043" spans="1:21" ht="11.85" customHeight="1" x14ac:dyDescent="0.2">
      <c r="A4043" s="10" t="s">
        <v>250</v>
      </c>
      <c r="L4043" s="9"/>
      <c r="N4043" s="9"/>
      <c r="P4043" s="9"/>
    </row>
    <row r="4044" spans="1:21" ht="11.85" customHeight="1" x14ac:dyDescent="0.2">
      <c r="A4044" s="3" t="s">
        <v>1636</v>
      </c>
      <c r="C4044" s="12">
        <v>0</v>
      </c>
      <c r="E4044" s="12">
        <v>0</v>
      </c>
      <c r="G4044" s="12">
        <v>0</v>
      </c>
      <c r="I4044" s="12">
        <v>0</v>
      </c>
      <c r="K4044" s="12">
        <v>0</v>
      </c>
      <c r="L4044" s="9"/>
      <c r="M4044" s="12">
        <v>0</v>
      </c>
      <c r="N4044" s="9"/>
      <c r="O4044" s="12">
        <v>0</v>
      </c>
      <c r="P4044" s="9"/>
      <c r="Q4044" s="12">
        <f>M4044+O4044</f>
        <v>0</v>
      </c>
    </row>
    <row r="4045" spans="1:21" ht="11.85" hidden="1" customHeight="1" x14ac:dyDescent="0.2">
      <c r="A4045" s="3" t="s">
        <v>1637</v>
      </c>
      <c r="C4045" s="12">
        <v>0</v>
      </c>
      <c r="E4045" s="12">
        <v>0</v>
      </c>
      <c r="G4045" s="12">
        <v>0</v>
      </c>
      <c r="I4045" s="12">
        <v>0</v>
      </c>
      <c r="K4045" s="12">
        <v>0</v>
      </c>
      <c r="L4045" s="9"/>
      <c r="M4045" s="12">
        <v>0</v>
      </c>
      <c r="N4045" s="9"/>
      <c r="O4045" s="12">
        <v>0</v>
      </c>
      <c r="P4045" s="9"/>
      <c r="Q4045" s="12">
        <f>M4045+O4045</f>
        <v>0</v>
      </c>
    </row>
    <row r="4046" spans="1:21" ht="11.85" customHeight="1" x14ac:dyDescent="0.2">
      <c r="A4046" s="3" t="s">
        <v>264</v>
      </c>
      <c r="C4046" s="2">
        <f>SUM(C4044:C4045)</f>
        <v>0</v>
      </c>
      <c r="E4046" s="2">
        <f>SUM(E4044:E4045)</f>
        <v>0</v>
      </c>
      <c r="G4046" s="2">
        <f>SUM(G4044:G4045)</f>
        <v>0</v>
      </c>
      <c r="I4046" s="2">
        <f>SUM(I4044:I4045)</f>
        <v>0</v>
      </c>
      <c r="K4046" s="2">
        <f>SUM(K4044:K4045)</f>
        <v>0</v>
      </c>
      <c r="L4046" s="9"/>
      <c r="M4046" s="2">
        <f>SUM(M4044:M4045)</f>
        <v>0</v>
      </c>
      <c r="N4046" s="9"/>
      <c r="O4046" s="2">
        <f>SUM(O4044:O4045)</f>
        <v>0</v>
      </c>
      <c r="P4046" s="9"/>
      <c r="Q4046" s="2">
        <f>SUM(Q4044:Q4045)</f>
        <v>0</v>
      </c>
    </row>
    <row r="4047" spans="1:21" ht="11.85" customHeight="1" x14ac:dyDescent="0.2">
      <c r="L4047" s="9"/>
      <c r="N4047" s="9"/>
      <c r="P4047" s="9"/>
    </row>
    <row r="4048" spans="1:21" ht="11.85" customHeight="1" thickBot="1" x14ac:dyDescent="0.25">
      <c r="A4048" s="3" t="s">
        <v>276</v>
      </c>
      <c r="C4048" s="26">
        <f>C4030+C4041+C4046</f>
        <v>1371477.4999999998</v>
      </c>
      <c r="E4048" s="26">
        <f>E4030+E4041+E4046</f>
        <v>1197638.98</v>
      </c>
      <c r="G4048" s="26">
        <f>G4030+G4041+G4046</f>
        <v>1072386.5299999998</v>
      </c>
      <c r="I4048" s="26">
        <f>I4030+I4041+I4046</f>
        <v>1163000</v>
      </c>
      <c r="K4048" s="26">
        <f>K4030+K4041+K4046</f>
        <v>1163000</v>
      </c>
      <c r="L4048" s="9"/>
      <c r="M4048" s="26">
        <f>M4030+M4041+M4046</f>
        <v>2125000</v>
      </c>
      <c r="N4048" s="9"/>
      <c r="O4048" s="26">
        <f>O4030+O4041+O4046</f>
        <v>0</v>
      </c>
      <c r="P4048" s="9"/>
      <c r="Q4048" s="26">
        <f>Q4030+Q4041+Q4046</f>
        <v>2125000</v>
      </c>
      <c r="R4048" s="54"/>
      <c r="U4048" s="9"/>
    </row>
    <row r="4049" spans="1:21" ht="11.85" customHeight="1" thickTop="1" x14ac:dyDescent="0.2">
      <c r="L4049" s="9"/>
      <c r="N4049" s="9"/>
      <c r="P4049" s="9"/>
    </row>
    <row r="4050" spans="1:21" ht="11.85" customHeight="1" x14ac:dyDescent="0.2">
      <c r="L4050" s="9"/>
      <c r="N4050" s="9"/>
      <c r="P4050" s="9"/>
    </row>
    <row r="4051" spans="1:21" ht="11.85" customHeight="1" x14ac:dyDescent="0.2">
      <c r="A4051" s="3" t="s">
        <v>277</v>
      </c>
      <c r="C4051" s="2">
        <f>C4018+C4048</f>
        <v>1996735.3499999996</v>
      </c>
      <c r="E4051" s="2">
        <f>E4018+E4048</f>
        <v>1679591.9599999995</v>
      </c>
      <c r="G4051" s="2">
        <f>G4018+G4048</f>
        <v>1587448.8199999991</v>
      </c>
      <c r="I4051" s="2">
        <f>I4018+I4048</f>
        <v>1737442.9799999991</v>
      </c>
      <c r="K4051" s="2">
        <f>K4018+K4048</f>
        <v>1737442.9799999991</v>
      </c>
      <c r="L4051" s="9"/>
      <c r="M4051" s="2">
        <f>M4018+M4048</f>
        <v>2621472.9799999991</v>
      </c>
      <c r="N4051" s="9"/>
      <c r="P4051" s="9"/>
      <c r="Q4051" s="2">
        <f>Q4018+Q4048</f>
        <v>2621472.9799999991</v>
      </c>
      <c r="U4051" s="9"/>
    </row>
    <row r="4052" spans="1:21" ht="11.85" customHeight="1" x14ac:dyDescent="0.2"/>
    <row r="4053" spans="1:21" ht="11.85" customHeight="1" x14ac:dyDescent="0.2"/>
    <row r="4054" spans="1:21" ht="11.85" customHeight="1" x14ac:dyDescent="0.2"/>
    <row r="4055" spans="1:21" ht="11.85" customHeight="1" x14ac:dyDescent="0.2"/>
    <row r="4056" spans="1:21" ht="11.85" customHeight="1" x14ac:dyDescent="0.2"/>
    <row r="4057" spans="1:21" ht="11.85" customHeight="1" x14ac:dyDescent="0.2"/>
    <row r="4058" spans="1:21" ht="11.85" customHeight="1" x14ac:dyDescent="0.2"/>
    <row r="4059" spans="1:21" ht="11.85" customHeight="1" x14ac:dyDescent="0.2"/>
    <row r="4060" spans="1:21" ht="11.85" customHeight="1" x14ac:dyDescent="0.2"/>
    <row r="4061" spans="1:21" ht="11.85" customHeight="1" x14ac:dyDescent="0.2"/>
    <row r="4062" spans="1:21" ht="11.85" customHeight="1" x14ac:dyDescent="0.2"/>
    <row r="4063" spans="1:21" ht="11.85" customHeight="1" x14ac:dyDescent="0.2"/>
    <row r="4064" spans="1:21" ht="11.85" customHeight="1" x14ac:dyDescent="0.2"/>
    <row r="4065" spans="1:20" ht="11.85" customHeight="1" x14ac:dyDescent="0.2"/>
    <row r="4066" spans="1:20" ht="11.85" customHeight="1" x14ac:dyDescent="0.2"/>
    <row r="4067" spans="1:20" ht="11.85" customHeight="1" x14ac:dyDescent="0.2"/>
    <row r="4068" spans="1:20" ht="11.85" customHeight="1" x14ac:dyDescent="0.2"/>
    <row r="4069" spans="1:20" ht="11.85" customHeight="1" x14ac:dyDescent="0.2"/>
    <row r="4070" spans="1:20" ht="11.85" customHeight="1" x14ac:dyDescent="0.2"/>
    <row r="4071" spans="1:20" ht="11.85" customHeight="1" x14ac:dyDescent="0.2">
      <c r="A4071" s="1"/>
      <c r="B4071" s="1"/>
      <c r="E4071" s="2" t="str">
        <f>$E$1</f>
        <v>CITY OF BRADY</v>
      </c>
    </row>
    <row r="4072" spans="1:20" ht="11.85" customHeight="1" x14ac:dyDescent="0.2">
      <c r="E4072" s="2" t="str">
        <f>$E$2</f>
        <v>BUDGET  REPORT</v>
      </c>
    </row>
    <row r="4073" spans="1:20" ht="11.85" customHeight="1" x14ac:dyDescent="0.2">
      <c r="E4073" s="2" t="str">
        <f>$E$3</f>
        <v>FISCAL YEAR 2025 - 2026</v>
      </c>
    </row>
    <row r="4074" spans="1:20" ht="11.85" customHeight="1" x14ac:dyDescent="0.2">
      <c r="A4074" s="3" t="s">
        <v>1618</v>
      </c>
    </row>
    <row r="4075" spans="1:20" ht="11.85" customHeight="1" x14ac:dyDescent="0.2">
      <c r="A4075" s="3" t="s">
        <v>1638</v>
      </c>
    </row>
    <row r="4076" spans="1:20" ht="11.85" customHeight="1" x14ac:dyDescent="0.2">
      <c r="I4076" s="49" t="str">
        <f>$I$6</f>
        <v>(----- 2024-2025------)</v>
      </c>
      <c r="J4076" s="49"/>
      <c r="K4076" s="49"/>
      <c r="L4076" s="6"/>
      <c r="M4076" s="50" t="str">
        <f>$M$6</f>
        <v>2025-2026</v>
      </c>
      <c r="N4076" s="50"/>
      <c r="O4076" s="50"/>
      <c r="P4076" s="50"/>
      <c r="Q4076" s="50"/>
    </row>
    <row r="4077" spans="1:20" ht="11.85" customHeight="1" x14ac:dyDescent="0.2">
      <c r="C4077" s="5" t="str">
        <f>$C$7</f>
        <v>2021-2022</v>
      </c>
      <c r="D4077" s="5"/>
      <c r="E4077" s="5" t="str">
        <f>$E$7</f>
        <v>2022-2023</v>
      </c>
      <c r="F4077" s="5"/>
      <c r="G4077" s="5" t="str">
        <f>$G$7</f>
        <v>2023-2024</v>
      </c>
      <c r="H4077" s="5"/>
      <c r="I4077" s="5" t="s">
        <v>9</v>
      </c>
      <c r="J4077" s="5"/>
      <c r="K4077" s="5" t="str">
        <f>+$K$7</f>
        <v>PROJECTED</v>
      </c>
      <c r="L4077" s="6"/>
      <c r="M4077" s="5" t="str">
        <f>$M$7</f>
        <v>2025-2026</v>
      </c>
      <c r="N4077" s="6"/>
      <c r="O4077" s="5" t="str">
        <f>$O$7</f>
        <v>2025-2026</v>
      </c>
      <c r="P4077" s="6"/>
      <c r="Q4077" s="5" t="str">
        <f>$Q$7</f>
        <v>APPROVED</v>
      </c>
    </row>
    <row r="4078" spans="1:20" ht="11.85" customHeight="1" x14ac:dyDescent="0.2">
      <c r="A4078" s="7" t="s">
        <v>279</v>
      </c>
      <c r="C4078" s="8" t="s">
        <v>12</v>
      </c>
      <c r="D4078" s="5"/>
      <c r="E4078" s="8" t="s">
        <v>12</v>
      </c>
      <c r="F4078" s="5"/>
      <c r="G4078" s="8" t="s">
        <v>12</v>
      </c>
      <c r="H4078" s="5"/>
      <c r="I4078" s="8" t="s">
        <v>13</v>
      </c>
      <c r="J4078" s="5"/>
      <c r="K4078" s="8" t="s">
        <v>13</v>
      </c>
      <c r="L4078" s="6"/>
      <c r="M4078" s="8" t="str">
        <f>$M$8</f>
        <v>BASE</v>
      </c>
      <c r="N4078" s="6"/>
      <c r="O4078" s="8" t="str">
        <f>$O$8</f>
        <v>SUPPLEMENTAL</v>
      </c>
      <c r="P4078" s="6"/>
      <c r="Q4078" s="8" t="str">
        <f>$Q$8</f>
        <v>BUDGET</v>
      </c>
    </row>
    <row r="4079" spans="1:20" ht="11.85" customHeight="1" x14ac:dyDescent="0.2"/>
    <row r="4080" spans="1:20" ht="11.85" customHeight="1" x14ac:dyDescent="0.2">
      <c r="A4080" s="10" t="s">
        <v>280</v>
      </c>
      <c r="T4080" s="44"/>
    </row>
    <row r="4081" spans="1:21" ht="11.85" customHeight="1" x14ac:dyDescent="0.2">
      <c r="A4081" s="3" t="s">
        <v>1639</v>
      </c>
      <c r="C4081" s="2">
        <v>181915.66</v>
      </c>
      <c r="E4081" s="2">
        <v>223943.06</v>
      </c>
      <c r="G4081" s="2">
        <v>224915.42</v>
      </c>
      <c r="I4081" s="2">
        <v>243548</v>
      </c>
      <c r="K4081" s="2">
        <v>243548</v>
      </c>
      <c r="L4081" s="9"/>
      <c r="M4081" s="2">
        <v>15000</v>
      </c>
      <c r="N4081" s="9"/>
      <c r="O4081" s="2">
        <v>0</v>
      </c>
      <c r="P4081" s="9"/>
      <c r="Q4081" s="2">
        <f t="shared" ref="Q4081:Q4090" si="114">M4081+O4081</f>
        <v>15000</v>
      </c>
      <c r="T4081" s="44"/>
    </row>
    <row r="4082" spans="1:21" ht="11.85" customHeight="1" x14ac:dyDescent="0.2">
      <c r="A4082" s="3" t="s">
        <v>1640</v>
      </c>
      <c r="C4082" s="2">
        <v>5235.24</v>
      </c>
      <c r="E4082" s="2">
        <v>4016.72</v>
      </c>
      <c r="G4082" s="2">
        <v>6394.28</v>
      </c>
      <c r="I4082" s="2">
        <v>5500</v>
      </c>
      <c r="K4082" s="2">
        <v>5500</v>
      </c>
      <c r="L4082" s="9"/>
      <c r="M4082" s="2">
        <v>0</v>
      </c>
      <c r="N4082" s="9"/>
      <c r="O4082" s="2">
        <v>0</v>
      </c>
      <c r="P4082" s="9"/>
      <c r="Q4082" s="2">
        <f t="shared" si="114"/>
        <v>0</v>
      </c>
      <c r="T4082" s="44"/>
    </row>
    <row r="4083" spans="1:21" ht="11.85" customHeight="1" x14ac:dyDescent="0.2">
      <c r="A4083" s="3" t="s">
        <v>1641</v>
      </c>
      <c r="C4083" s="2">
        <v>2700</v>
      </c>
      <c r="E4083" s="2">
        <v>3225</v>
      </c>
      <c r="G4083" s="2">
        <v>3375</v>
      </c>
      <c r="I4083" s="2">
        <v>6000</v>
      </c>
      <c r="K4083" s="2">
        <v>6000</v>
      </c>
      <c r="L4083" s="9"/>
      <c r="M4083" s="2">
        <v>0</v>
      </c>
      <c r="N4083" s="9"/>
      <c r="O4083" s="2">
        <v>0</v>
      </c>
      <c r="P4083" s="9"/>
      <c r="Q4083" s="2">
        <f t="shared" si="114"/>
        <v>0</v>
      </c>
      <c r="T4083" s="44"/>
    </row>
    <row r="4084" spans="1:21" ht="11.85" customHeight="1" x14ac:dyDescent="0.2">
      <c r="A4084" s="3" t="s">
        <v>1642</v>
      </c>
      <c r="C4084" s="2">
        <v>3640</v>
      </c>
      <c r="E4084" s="2">
        <v>10840</v>
      </c>
      <c r="G4084" s="2">
        <v>10920</v>
      </c>
      <c r="I4084" s="2">
        <v>10950</v>
      </c>
      <c r="K4084" s="2">
        <v>10950</v>
      </c>
      <c r="L4084" s="9"/>
      <c r="M4084" s="2">
        <v>0</v>
      </c>
      <c r="N4084" s="9"/>
      <c r="O4084" s="2">
        <v>0</v>
      </c>
      <c r="P4084" s="9"/>
      <c r="Q4084" s="2">
        <f t="shared" si="114"/>
        <v>0</v>
      </c>
      <c r="T4084" s="44"/>
    </row>
    <row r="4085" spans="1:21" ht="11.85" customHeight="1" x14ac:dyDescent="0.2">
      <c r="A4085" s="3" t="s">
        <v>1643</v>
      </c>
      <c r="C4085" s="2">
        <v>0</v>
      </c>
      <c r="E4085" s="2">
        <v>0</v>
      </c>
      <c r="G4085" s="2">
        <v>300</v>
      </c>
      <c r="I4085" s="2">
        <v>300</v>
      </c>
      <c r="K4085" s="2">
        <v>300</v>
      </c>
      <c r="L4085" s="9"/>
      <c r="M4085" s="2">
        <v>0</v>
      </c>
      <c r="N4085" s="9"/>
      <c r="O4085" s="2">
        <v>0</v>
      </c>
      <c r="P4085" s="9"/>
      <c r="Q4085" s="2">
        <f>+M4085+O4085</f>
        <v>0</v>
      </c>
      <c r="T4085" s="44"/>
    </row>
    <row r="4086" spans="1:21" ht="11.85" customHeight="1" x14ac:dyDescent="0.2">
      <c r="A4086" s="3" t="s">
        <v>1644</v>
      </c>
      <c r="C4086" s="2">
        <v>49481.36</v>
      </c>
      <c r="E4086" s="2">
        <v>53378.66</v>
      </c>
      <c r="G4086" s="2">
        <v>52653.760000000002</v>
      </c>
      <c r="I4086" s="2">
        <v>60849</v>
      </c>
      <c r="K4086" s="2">
        <v>52849</v>
      </c>
      <c r="L4086" s="9"/>
      <c r="M4086" s="2">
        <v>5000</v>
      </c>
      <c r="N4086" s="9"/>
      <c r="O4086" s="2">
        <v>0</v>
      </c>
      <c r="P4086" s="9"/>
      <c r="Q4086" s="2">
        <f t="shared" si="114"/>
        <v>5000</v>
      </c>
      <c r="T4086" s="44"/>
    </row>
    <row r="4087" spans="1:21" ht="11.85" customHeight="1" x14ac:dyDescent="0.2">
      <c r="A4087" s="3" t="s">
        <v>1645</v>
      </c>
      <c r="C4087" s="2">
        <v>18663.16</v>
      </c>
      <c r="E4087" s="2">
        <v>23590.22</v>
      </c>
      <c r="G4087" s="2">
        <v>24370.23</v>
      </c>
      <c r="I4087" s="2">
        <v>24189</v>
      </c>
      <c r="K4087" s="2">
        <v>24189</v>
      </c>
      <c r="L4087" s="9"/>
      <c r="M4087" s="2">
        <v>1400</v>
      </c>
      <c r="N4087" s="9"/>
      <c r="O4087" s="2">
        <v>0</v>
      </c>
      <c r="P4087" s="9"/>
      <c r="Q4087" s="2">
        <f t="shared" si="114"/>
        <v>1400</v>
      </c>
      <c r="T4087" s="44"/>
    </row>
    <row r="4088" spans="1:21" ht="11.85" customHeight="1" x14ac:dyDescent="0.2">
      <c r="A4088" s="3" t="s">
        <v>1646</v>
      </c>
      <c r="C4088" s="2">
        <v>2499.1</v>
      </c>
      <c r="E4088" s="2">
        <v>3551.46</v>
      </c>
      <c r="G4088" s="2">
        <v>3305.11</v>
      </c>
      <c r="I4088" s="2">
        <v>2968</v>
      </c>
      <c r="K4088" s="2">
        <v>2968</v>
      </c>
      <c r="L4088" s="9"/>
      <c r="M4088" s="2">
        <v>0</v>
      </c>
      <c r="N4088" s="9"/>
      <c r="O4088" s="2">
        <v>0</v>
      </c>
      <c r="P4088" s="9"/>
      <c r="Q4088" s="2">
        <f t="shared" si="114"/>
        <v>0</v>
      </c>
      <c r="T4088" s="44"/>
    </row>
    <row r="4089" spans="1:21" ht="11.85" customHeight="1" x14ac:dyDescent="0.2">
      <c r="A4089" s="3" t="s">
        <v>1647</v>
      </c>
      <c r="C4089" s="2">
        <v>50.47</v>
      </c>
      <c r="E4089" s="2">
        <v>43.68</v>
      </c>
      <c r="G4089" s="2">
        <v>729.42</v>
      </c>
      <c r="I4089" s="2">
        <v>540</v>
      </c>
      <c r="K4089" s="2">
        <v>540</v>
      </c>
      <c r="L4089" s="9"/>
      <c r="M4089" s="2">
        <v>0</v>
      </c>
      <c r="N4089" s="9"/>
      <c r="O4089" s="2">
        <v>0</v>
      </c>
      <c r="P4089" s="9"/>
      <c r="Q4089" s="2">
        <f t="shared" si="114"/>
        <v>0</v>
      </c>
      <c r="T4089" s="44"/>
    </row>
    <row r="4090" spans="1:21" ht="11.85" customHeight="1" x14ac:dyDescent="0.2">
      <c r="A4090" s="3" t="s">
        <v>1648</v>
      </c>
      <c r="C4090" s="12">
        <v>15275.61</v>
      </c>
      <c r="E4090" s="12">
        <v>18518.23</v>
      </c>
      <c r="G4090" s="12">
        <v>18852.650000000001</v>
      </c>
      <c r="I4090" s="12">
        <v>19426</v>
      </c>
      <c r="K4090" s="12">
        <v>19426</v>
      </c>
      <c r="L4090" s="9"/>
      <c r="M4090" s="12">
        <v>1200</v>
      </c>
      <c r="N4090" s="9"/>
      <c r="O4090" s="12">
        <v>0</v>
      </c>
      <c r="P4090" s="9"/>
      <c r="Q4090" s="12">
        <f t="shared" si="114"/>
        <v>1200</v>
      </c>
      <c r="T4090" s="44"/>
    </row>
    <row r="4091" spans="1:21" ht="11.85" customHeight="1" x14ac:dyDescent="0.2">
      <c r="A4091" s="3" t="s">
        <v>291</v>
      </c>
      <c r="C4091" s="2">
        <f>SUM(C4081:C4090)</f>
        <v>279460.59999999998</v>
      </c>
      <c r="E4091" s="2">
        <f>SUM(E4081:E4090)</f>
        <v>341107.03</v>
      </c>
      <c r="G4091" s="2">
        <f>SUM(G4081:G4090)</f>
        <v>345815.87</v>
      </c>
      <c r="I4091" s="2">
        <f>SUM(I4081:I4090)</f>
        <v>374270</v>
      </c>
      <c r="K4091" s="2">
        <f>SUM(K4081:K4090)</f>
        <v>366270</v>
      </c>
      <c r="L4091" s="9"/>
      <c r="M4091" s="2">
        <f>SUM(M4081:M4090)</f>
        <v>22600</v>
      </c>
      <c r="N4091" s="9"/>
      <c r="O4091" s="2">
        <f>SUM(O4081:O4090)</f>
        <v>0</v>
      </c>
      <c r="P4091" s="9"/>
      <c r="Q4091" s="2">
        <f>SUM(Q4081:Q4090)</f>
        <v>22600</v>
      </c>
      <c r="R4091" s="54"/>
      <c r="T4091" s="44"/>
      <c r="U4091" s="9"/>
    </row>
    <row r="4092" spans="1:21" ht="11.85" customHeight="1" x14ac:dyDescent="0.2">
      <c r="L4092" s="9"/>
      <c r="N4092" s="9"/>
      <c r="P4092" s="9"/>
      <c r="T4092" s="44"/>
    </row>
    <row r="4093" spans="1:21" ht="11.85" customHeight="1" x14ac:dyDescent="0.2">
      <c r="A4093" s="10" t="s">
        <v>292</v>
      </c>
      <c r="L4093" s="9"/>
      <c r="N4093" s="9"/>
      <c r="P4093" s="9"/>
      <c r="T4093" s="44"/>
    </row>
    <row r="4094" spans="1:21" ht="11.85" customHeight="1" x14ac:dyDescent="0.2">
      <c r="A4094" s="3" t="s">
        <v>1649</v>
      </c>
      <c r="C4094" s="2">
        <v>0</v>
      </c>
      <c r="E4094" s="2">
        <v>0</v>
      </c>
      <c r="G4094" s="2">
        <v>0</v>
      </c>
      <c r="I4094" s="2">
        <v>0</v>
      </c>
      <c r="K4094" s="2">
        <v>0</v>
      </c>
      <c r="L4094" s="9"/>
      <c r="M4094" s="2">
        <v>0</v>
      </c>
      <c r="N4094" s="9"/>
      <c r="O4094" s="2">
        <v>0</v>
      </c>
      <c r="P4094" s="9"/>
      <c r="Q4094" s="2">
        <f t="shared" ref="Q4094:Q4108" si="115">M4094+O4094</f>
        <v>0</v>
      </c>
      <c r="T4094" s="44"/>
    </row>
    <row r="4095" spans="1:21" ht="11.85" customHeight="1" x14ac:dyDescent="0.2">
      <c r="A4095" s="3" t="s">
        <v>1650</v>
      </c>
      <c r="C4095" s="2">
        <v>1462.15</v>
      </c>
      <c r="E4095" s="2">
        <v>574.59</v>
      </c>
      <c r="G4095" s="2">
        <v>583.63</v>
      </c>
      <c r="I4095" s="2">
        <v>2000</v>
      </c>
      <c r="K4095" s="2">
        <v>2000</v>
      </c>
      <c r="L4095" s="9"/>
      <c r="M4095" s="2">
        <v>0</v>
      </c>
      <c r="N4095" s="9"/>
      <c r="O4095" s="2">
        <v>0</v>
      </c>
      <c r="P4095" s="9"/>
      <c r="Q4095" s="2">
        <f t="shared" si="115"/>
        <v>0</v>
      </c>
      <c r="T4095" s="44"/>
    </row>
    <row r="4096" spans="1:21" ht="11.85" customHeight="1" x14ac:dyDescent="0.2">
      <c r="A4096" s="3" t="s">
        <v>1651</v>
      </c>
      <c r="C4096" s="2">
        <v>10632.33</v>
      </c>
      <c r="E4096" s="2">
        <v>12530</v>
      </c>
      <c r="G4096" s="2">
        <v>13695</v>
      </c>
      <c r="I4096" s="2">
        <v>48000</v>
      </c>
      <c r="K4096" s="2">
        <v>52000</v>
      </c>
      <c r="L4096" s="9"/>
      <c r="M4096" s="2">
        <v>3000</v>
      </c>
      <c r="N4096" s="9"/>
      <c r="O4096" s="2">
        <v>0</v>
      </c>
      <c r="P4096" s="9"/>
      <c r="Q4096" s="2">
        <f t="shared" si="115"/>
        <v>3000</v>
      </c>
      <c r="T4096" s="44"/>
    </row>
    <row r="4097" spans="1:21" ht="11.85" customHeight="1" x14ac:dyDescent="0.2">
      <c r="A4097" s="3" t="s">
        <v>1652</v>
      </c>
      <c r="C4097" s="2">
        <v>3551.74</v>
      </c>
      <c r="E4097" s="2">
        <v>4241</v>
      </c>
      <c r="G4097" s="2">
        <v>4174.99</v>
      </c>
      <c r="I4097" s="2">
        <v>4000</v>
      </c>
      <c r="K4097" s="2">
        <v>4000</v>
      </c>
      <c r="L4097" s="9"/>
      <c r="M4097" s="2">
        <v>0</v>
      </c>
      <c r="N4097" s="9"/>
      <c r="O4097" s="2">
        <v>0</v>
      </c>
      <c r="P4097" s="9"/>
      <c r="Q4097" s="2">
        <f t="shared" si="115"/>
        <v>0</v>
      </c>
      <c r="T4097" s="44"/>
    </row>
    <row r="4098" spans="1:21" ht="11.85" customHeight="1" x14ac:dyDescent="0.2">
      <c r="A4098" s="3" t="s">
        <v>1653</v>
      </c>
      <c r="C4098" s="2">
        <v>15447.14</v>
      </c>
      <c r="E4098" s="2">
        <v>17645.93</v>
      </c>
      <c r="G4098" s="2">
        <v>19492.79</v>
      </c>
      <c r="I4098" s="2">
        <v>37200</v>
      </c>
      <c r="K4098" s="2">
        <v>37200</v>
      </c>
      <c r="L4098" s="9"/>
      <c r="M4098" s="2">
        <v>46500</v>
      </c>
      <c r="N4098" s="9"/>
      <c r="O4098" s="2">
        <v>0</v>
      </c>
      <c r="P4098" s="9"/>
      <c r="Q4098" s="2">
        <f t="shared" si="115"/>
        <v>46500</v>
      </c>
      <c r="T4098" s="44"/>
    </row>
    <row r="4099" spans="1:21" ht="11.85" hidden="1" customHeight="1" x14ac:dyDescent="0.2">
      <c r="A4099" s="3" t="s">
        <v>1654</v>
      </c>
      <c r="C4099" s="2">
        <v>0</v>
      </c>
      <c r="E4099" s="2">
        <v>0</v>
      </c>
      <c r="G4099" s="2">
        <v>0</v>
      </c>
      <c r="I4099" s="2">
        <v>0</v>
      </c>
      <c r="K4099" s="2">
        <v>0</v>
      </c>
      <c r="L4099" s="9"/>
      <c r="M4099" s="2">
        <v>0</v>
      </c>
      <c r="N4099" s="9"/>
      <c r="O4099" s="2">
        <v>0</v>
      </c>
      <c r="P4099" s="9"/>
      <c r="Q4099" s="2">
        <f t="shared" si="115"/>
        <v>0</v>
      </c>
      <c r="T4099" s="44"/>
    </row>
    <row r="4100" spans="1:21" ht="11.85" hidden="1" customHeight="1" x14ac:dyDescent="0.2">
      <c r="A4100" s="3" t="s">
        <v>1655</v>
      </c>
      <c r="C4100" s="2">
        <v>0</v>
      </c>
      <c r="E4100" s="2">
        <v>0</v>
      </c>
      <c r="G4100" s="2">
        <v>0</v>
      </c>
      <c r="I4100" s="2">
        <v>0</v>
      </c>
      <c r="K4100" s="2">
        <v>0</v>
      </c>
      <c r="L4100" s="9"/>
      <c r="M4100" s="2">
        <v>0</v>
      </c>
      <c r="N4100" s="9"/>
      <c r="O4100" s="2">
        <v>0</v>
      </c>
      <c r="P4100" s="9"/>
      <c r="Q4100" s="2">
        <f t="shared" si="115"/>
        <v>0</v>
      </c>
      <c r="T4100" s="44"/>
    </row>
    <row r="4101" spans="1:21" ht="11.85" customHeight="1" x14ac:dyDescent="0.2">
      <c r="A4101" s="3" t="s">
        <v>1656</v>
      </c>
      <c r="C4101" s="2">
        <v>0</v>
      </c>
      <c r="E4101" s="2">
        <v>601.70000000000005</v>
      </c>
      <c r="G4101" s="2">
        <v>126.62</v>
      </c>
      <c r="I4101" s="2">
        <v>500</v>
      </c>
      <c r="K4101" s="2">
        <v>1000</v>
      </c>
      <c r="L4101" s="9"/>
      <c r="M4101" s="2">
        <v>0</v>
      </c>
      <c r="N4101" s="9"/>
      <c r="O4101" s="2">
        <v>0</v>
      </c>
      <c r="P4101" s="9"/>
      <c r="Q4101" s="2">
        <f t="shared" si="115"/>
        <v>0</v>
      </c>
      <c r="T4101" s="44"/>
    </row>
    <row r="4102" spans="1:21" ht="11.85" customHeight="1" x14ac:dyDescent="0.2">
      <c r="A4102" s="3" t="s">
        <v>1657</v>
      </c>
      <c r="C4102" s="2">
        <v>6075</v>
      </c>
      <c r="E4102" s="2">
        <v>7065</v>
      </c>
      <c r="G4102" s="2">
        <v>6125</v>
      </c>
      <c r="I4102" s="2">
        <v>12000</v>
      </c>
      <c r="K4102" s="2">
        <v>8000</v>
      </c>
      <c r="L4102" s="9"/>
      <c r="M4102" s="2">
        <v>0</v>
      </c>
      <c r="N4102" s="9"/>
      <c r="O4102" s="2">
        <v>0</v>
      </c>
      <c r="P4102" s="9"/>
      <c r="Q4102" s="2">
        <f t="shared" si="115"/>
        <v>0</v>
      </c>
      <c r="T4102" s="44"/>
    </row>
    <row r="4103" spans="1:21" ht="11.85" customHeight="1" x14ac:dyDescent="0.2">
      <c r="A4103" s="3" t="s">
        <v>1658</v>
      </c>
      <c r="C4103" s="2">
        <v>673.34</v>
      </c>
      <c r="E4103" s="2">
        <v>999</v>
      </c>
      <c r="G4103" s="2">
        <v>792</v>
      </c>
      <c r="I4103" s="2">
        <v>1400</v>
      </c>
      <c r="K4103" s="2">
        <v>1400</v>
      </c>
      <c r="L4103" s="9"/>
      <c r="M4103" s="2">
        <v>0</v>
      </c>
      <c r="N4103" s="9"/>
      <c r="O4103" s="2">
        <v>0</v>
      </c>
      <c r="P4103" s="9"/>
      <c r="Q4103" s="2">
        <f t="shared" si="115"/>
        <v>0</v>
      </c>
      <c r="T4103" s="44"/>
    </row>
    <row r="4104" spans="1:21" ht="11.85" customHeight="1" x14ac:dyDescent="0.2">
      <c r="A4104" s="3" t="s">
        <v>1659</v>
      </c>
      <c r="C4104" s="2">
        <v>1956.43</v>
      </c>
      <c r="E4104" s="2">
        <v>0</v>
      </c>
      <c r="G4104" s="2">
        <v>1417.32</v>
      </c>
      <c r="I4104" s="2">
        <v>0</v>
      </c>
      <c r="K4104" s="2">
        <v>2000</v>
      </c>
      <c r="L4104" s="9"/>
      <c r="M4104" s="2">
        <v>0</v>
      </c>
      <c r="N4104" s="9"/>
      <c r="O4104" s="2">
        <v>0</v>
      </c>
      <c r="P4104" s="9"/>
      <c r="Q4104" s="2">
        <f t="shared" si="115"/>
        <v>0</v>
      </c>
      <c r="T4104" s="44"/>
    </row>
    <row r="4105" spans="1:21" ht="11.85" customHeight="1" x14ac:dyDescent="0.2">
      <c r="A4105" s="3" t="s">
        <v>1660</v>
      </c>
      <c r="C4105" s="2">
        <v>753441.4</v>
      </c>
      <c r="E4105" s="2">
        <v>528470.4</v>
      </c>
      <c r="G4105" s="2">
        <v>372353.05</v>
      </c>
      <c r="I4105" s="2">
        <v>500000</v>
      </c>
      <c r="K4105" s="2">
        <v>500000</v>
      </c>
      <c r="L4105" s="9"/>
      <c r="M4105" s="2">
        <v>0</v>
      </c>
      <c r="N4105" s="9"/>
      <c r="O4105" s="2">
        <v>0</v>
      </c>
      <c r="P4105" s="9"/>
      <c r="Q4105" s="2">
        <f t="shared" si="115"/>
        <v>0</v>
      </c>
      <c r="T4105" s="44"/>
      <c r="U4105" s="2"/>
    </row>
    <row r="4106" spans="1:21" ht="11.85" customHeight="1" x14ac:dyDescent="0.2">
      <c r="A4106" s="3" t="s">
        <v>1661</v>
      </c>
      <c r="C4106" s="25">
        <v>-30377.7</v>
      </c>
      <c r="D4106" s="25"/>
      <c r="E4106" s="25">
        <v>-29134.5</v>
      </c>
      <c r="F4106" s="25"/>
      <c r="G4106" s="25">
        <v>-29345.1</v>
      </c>
      <c r="H4106" s="25"/>
      <c r="I4106" s="25">
        <v>-27000</v>
      </c>
      <c r="J4106" s="25"/>
      <c r="K4106" s="25">
        <v>-27000</v>
      </c>
      <c r="L4106" s="9"/>
      <c r="M4106" s="9">
        <v>0</v>
      </c>
      <c r="N4106" s="9"/>
      <c r="O4106" s="9">
        <v>0</v>
      </c>
      <c r="P4106" s="9"/>
      <c r="Q4106" s="9">
        <f>M4106+O4106</f>
        <v>0</v>
      </c>
      <c r="T4106" s="44"/>
      <c r="U4106" s="2"/>
    </row>
    <row r="4107" spans="1:21" ht="11.85" customHeight="1" x14ac:dyDescent="0.2">
      <c r="A4107" s="3" t="s">
        <v>1662</v>
      </c>
      <c r="C4107" s="2">
        <v>56004</v>
      </c>
      <c r="E4107" s="2">
        <v>59004</v>
      </c>
      <c r="G4107" s="2">
        <v>64998</v>
      </c>
      <c r="I4107" s="2">
        <v>64000</v>
      </c>
      <c r="K4107" s="2">
        <v>64000</v>
      </c>
      <c r="L4107" s="9"/>
      <c r="M4107" s="2">
        <v>65000</v>
      </c>
      <c r="N4107" s="9"/>
      <c r="O4107" s="2">
        <v>0</v>
      </c>
      <c r="P4107" s="9"/>
      <c r="Q4107" s="2">
        <f>M4107+O4107</f>
        <v>65000</v>
      </c>
      <c r="T4107" s="44"/>
    </row>
    <row r="4108" spans="1:21" ht="11.85" customHeight="1" x14ac:dyDescent="0.2">
      <c r="A4108" s="3" t="s">
        <v>1663</v>
      </c>
      <c r="C4108" s="12">
        <v>48996</v>
      </c>
      <c r="E4108" s="12">
        <v>44004</v>
      </c>
      <c r="G4108" s="12">
        <v>54999.6</v>
      </c>
      <c r="I4108" s="12">
        <v>40000</v>
      </c>
      <c r="K4108" s="12">
        <v>40000</v>
      </c>
      <c r="L4108" s="9"/>
      <c r="M4108" s="28">
        <v>47000</v>
      </c>
      <c r="N4108" s="9"/>
      <c r="O4108" s="12">
        <v>0</v>
      </c>
      <c r="P4108" s="9"/>
      <c r="Q4108" s="28">
        <f t="shared" si="115"/>
        <v>47000</v>
      </c>
      <c r="T4108" s="44"/>
    </row>
    <row r="4109" spans="1:21" ht="11.85" customHeight="1" x14ac:dyDescent="0.2">
      <c r="A4109" s="3" t="s">
        <v>310</v>
      </c>
      <c r="C4109" s="2">
        <f>SUM(C4094:C4108)</f>
        <v>867861.83000000007</v>
      </c>
      <c r="E4109" s="2">
        <f>SUM(E4094:E4108)</f>
        <v>646001.12</v>
      </c>
      <c r="G4109" s="2">
        <f>SUM(G4094:G4108)</f>
        <v>509412.9</v>
      </c>
      <c r="I4109" s="2">
        <f>SUM(I4094:I4108)</f>
        <v>682100</v>
      </c>
      <c r="K4109" s="2">
        <f>SUM(K4094:K4108)</f>
        <v>684600</v>
      </c>
      <c r="L4109" s="9"/>
      <c r="M4109" s="2">
        <f>SUM(M4094:M4108)</f>
        <v>161500</v>
      </c>
      <c r="N4109" s="9"/>
      <c r="O4109" s="2">
        <f>SUM(O4094:O4108)</f>
        <v>0</v>
      </c>
      <c r="P4109" s="9"/>
      <c r="Q4109" s="2">
        <f>SUM(Q4094:Q4108)</f>
        <v>161500</v>
      </c>
      <c r="R4109" s="54"/>
      <c r="T4109" s="44"/>
      <c r="U4109" s="9"/>
    </row>
    <row r="4110" spans="1:21" ht="11.85" customHeight="1" x14ac:dyDescent="0.2">
      <c r="L4110" s="9"/>
      <c r="N4110" s="9"/>
      <c r="P4110" s="9"/>
      <c r="T4110" s="44"/>
    </row>
    <row r="4111" spans="1:21" ht="11.85" customHeight="1" x14ac:dyDescent="0.2">
      <c r="A4111" s="10" t="s">
        <v>311</v>
      </c>
      <c r="L4111" s="9"/>
      <c r="N4111" s="9"/>
      <c r="P4111" s="9"/>
      <c r="T4111" s="44"/>
    </row>
    <row r="4112" spans="1:21" ht="11.85" customHeight="1" x14ac:dyDescent="0.2">
      <c r="A4112" s="3" t="s">
        <v>1664</v>
      </c>
      <c r="C4112" s="2">
        <v>162.5</v>
      </c>
      <c r="E4112" s="2">
        <v>467.92</v>
      </c>
      <c r="G4112" s="2">
        <v>761.08</v>
      </c>
      <c r="I4112" s="2">
        <v>200</v>
      </c>
      <c r="K4112" s="2">
        <v>600</v>
      </c>
      <c r="L4112" s="9"/>
      <c r="M4112" s="2">
        <v>0</v>
      </c>
      <c r="N4112" s="9"/>
      <c r="O4112" s="2">
        <v>0</v>
      </c>
      <c r="P4112" s="9"/>
      <c r="Q4112" s="2">
        <f t="shared" ref="Q4112:Q4132" si="116">M4112+O4112</f>
        <v>0</v>
      </c>
      <c r="T4112" s="44"/>
    </row>
    <row r="4113" spans="1:20" ht="11.85" customHeight="1" x14ac:dyDescent="0.2">
      <c r="A4113" s="3" t="s">
        <v>1665</v>
      </c>
      <c r="C4113" s="2">
        <v>612.72</v>
      </c>
      <c r="E4113" s="2">
        <v>632.11</v>
      </c>
      <c r="G4113" s="2">
        <v>484.7</v>
      </c>
      <c r="I4113" s="2">
        <v>800</v>
      </c>
      <c r="K4113" s="2">
        <v>800</v>
      </c>
      <c r="L4113" s="9"/>
      <c r="M4113" s="2">
        <v>0</v>
      </c>
      <c r="N4113" s="9"/>
      <c r="O4113" s="2">
        <v>0</v>
      </c>
      <c r="P4113" s="9"/>
      <c r="Q4113" s="2">
        <f t="shared" si="116"/>
        <v>0</v>
      </c>
      <c r="T4113" s="44"/>
    </row>
    <row r="4114" spans="1:20" ht="11.85" customHeight="1" x14ac:dyDescent="0.2">
      <c r="A4114" s="3" t="s">
        <v>1666</v>
      </c>
      <c r="C4114" s="2">
        <v>5482.91</v>
      </c>
      <c r="E4114" s="2">
        <v>8061.86</v>
      </c>
      <c r="G4114" s="2">
        <v>4726.1099999999997</v>
      </c>
      <c r="I4114" s="2">
        <v>8000</v>
      </c>
      <c r="K4114" s="2">
        <v>8000</v>
      </c>
      <c r="L4114" s="9"/>
      <c r="M4114" s="2">
        <v>0</v>
      </c>
      <c r="N4114" s="9"/>
      <c r="O4114" s="2">
        <v>0</v>
      </c>
      <c r="P4114" s="9"/>
      <c r="Q4114" s="2">
        <f t="shared" si="116"/>
        <v>0</v>
      </c>
      <c r="T4114" s="44"/>
    </row>
    <row r="4115" spans="1:20" ht="11.85" customHeight="1" x14ac:dyDescent="0.2">
      <c r="A4115" s="3" t="s">
        <v>1667</v>
      </c>
      <c r="C4115" s="2">
        <v>5525.44</v>
      </c>
      <c r="E4115" s="2">
        <v>10227.66</v>
      </c>
      <c r="G4115" s="2">
        <v>39519.01</v>
      </c>
      <c r="I4115" s="2">
        <v>4000</v>
      </c>
      <c r="K4115" s="2">
        <v>15000</v>
      </c>
      <c r="L4115" s="9"/>
      <c r="M4115" s="2">
        <v>0</v>
      </c>
      <c r="N4115" s="9"/>
      <c r="O4115" s="2">
        <v>0</v>
      </c>
      <c r="P4115" s="9"/>
      <c r="Q4115" s="2">
        <f t="shared" si="116"/>
        <v>0</v>
      </c>
      <c r="T4115" s="44"/>
    </row>
    <row r="4116" spans="1:20" ht="11.85" customHeight="1" x14ac:dyDescent="0.2">
      <c r="A4116" s="3" t="s">
        <v>1668</v>
      </c>
      <c r="C4116" s="2">
        <v>9433.16</v>
      </c>
      <c r="E4116" s="2">
        <v>9385.6299999999992</v>
      </c>
      <c r="G4116" s="2">
        <v>6228.47</v>
      </c>
      <c r="I4116" s="2">
        <v>10000</v>
      </c>
      <c r="K4116" s="2">
        <v>10000</v>
      </c>
      <c r="L4116" s="9"/>
      <c r="M4116" s="2">
        <v>0</v>
      </c>
      <c r="N4116" s="9"/>
      <c r="O4116" s="2">
        <v>0</v>
      </c>
      <c r="P4116" s="9"/>
      <c r="Q4116" s="2">
        <f t="shared" si="116"/>
        <v>0</v>
      </c>
      <c r="T4116" s="44"/>
    </row>
    <row r="4117" spans="1:20" ht="11.85" customHeight="1" x14ac:dyDescent="0.2">
      <c r="A4117" s="3" t="s">
        <v>1669</v>
      </c>
      <c r="C4117" s="2">
        <v>2782.5</v>
      </c>
      <c r="E4117" s="2">
        <v>3221.39</v>
      </c>
      <c r="G4117" s="2">
        <v>2359.79</v>
      </c>
      <c r="I4117" s="2">
        <v>5000</v>
      </c>
      <c r="K4117" s="2">
        <v>5000</v>
      </c>
      <c r="L4117" s="9"/>
      <c r="M4117" s="2">
        <v>0</v>
      </c>
      <c r="N4117" s="9"/>
      <c r="O4117" s="2">
        <v>0</v>
      </c>
      <c r="P4117" s="9"/>
      <c r="Q4117" s="2">
        <f t="shared" si="116"/>
        <v>0</v>
      </c>
      <c r="T4117" s="44"/>
    </row>
    <row r="4118" spans="1:20" ht="11.85" customHeight="1" x14ac:dyDescent="0.2">
      <c r="A4118" s="3" t="s">
        <v>1670</v>
      </c>
      <c r="C4118" s="2">
        <v>0</v>
      </c>
      <c r="E4118" s="2">
        <v>0</v>
      </c>
      <c r="G4118" s="2">
        <v>0</v>
      </c>
      <c r="I4118" s="2">
        <v>0</v>
      </c>
      <c r="K4118" s="2">
        <v>0</v>
      </c>
      <c r="L4118" s="9"/>
      <c r="M4118" s="2">
        <v>0</v>
      </c>
      <c r="N4118" s="9"/>
      <c r="O4118" s="2">
        <v>0</v>
      </c>
      <c r="P4118" s="9"/>
      <c r="Q4118" s="2">
        <f t="shared" si="116"/>
        <v>0</v>
      </c>
      <c r="T4118" s="44"/>
    </row>
    <row r="4119" spans="1:20" ht="11.85" customHeight="1" x14ac:dyDescent="0.2">
      <c r="A4119" s="3" t="s">
        <v>1671</v>
      </c>
      <c r="C4119" s="2">
        <v>0</v>
      </c>
      <c r="E4119" s="2">
        <v>0</v>
      </c>
      <c r="G4119" s="2">
        <v>0</v>
      </c>
      <c r="I4119" s="2">
        <v>0</v>
      </c>
      <c r="K4119" s="2">
        <v>0</v>
      </c>
      <c r="L4119" s="9"/>
      <c r="M4119" s="2">
        <v>0</v>
      </c>
      <c r="N4119" s="9"/>
      <c r="O4119" s="2">
        <v>0</v>
      </c>
      <c r="P4119" s="9"/>
      <c r="Q4119" s="2">
        <f t="shared" si="116"/>
        <v>0</v>
      </c>
      <c r="T4119" s="44"/>
    </row>
    <row r="4120" spans="1:20" ht="11.85" customHeight="1" x14ac:dyDescent="0.2">
      <c r="A4120" s="3" t="s">
        <v>1672</v>
      </c>
      <c r="C4120" s="2">
        <v>97.99</v>
      </c>
      <c r="E4120" s="2">
        <v>-27.99</v>
      </c>
      <c r="G4120" s="2">
        <v>0</v>
      </c>
      <c r="I4120" s="2">
        <v>0</v>
      </c>
      <c r="K4120" s="2">
        <v>0</v>
      </c>
      <c r="L4120" s="9"/>
      <c r="M4120" s="2">
        <v>0</v>
      </c>
      <c r="N4120" s="9"/>
      <c r="O4120" s="2">
        <v>0</v>
      </c>
      <c r="P4120" s="9"/>
      <c r="Q4120" s="2">
        <f t="shared" si="116"/>
        <v>0</v>
      </c>
      <c r="T4120" s="44"/>
    </row>
    <row r="4121" spans="1:20" ht="11.85" customHeight="1" x14ac:dyDescent="0.2">
      <c r="A4121" s="3" t="s">
        <v>1673</v>
      </c>
      <c r="C4121" s="2">
        <v>2396.12</v>
      </c>
      <c r="E4121" s="2">
        <v>11986.27</v>
      </c>
      <c r="G4121" s="2">
        <v>2295.02</v>
      </c>
      <c r="I4121" s="2">
        <v>4000</v>
      </c>
      <c r="K4121" s="2">
        <v>4000</v>
      </c>
      <c r="L4121" s="9"/>
      <c r="M4121" s="2">
        <v>0</v>
      </c>
      <c r="N4121" s="9"/>
      <c r="O4121" s="2">
        <v>0</v>
      </c>
      <c r="P4121" s="9"/>
      <c r="Q4121" s="2">
        <f t="shared" si="116"/>
        <v>0</v>
      </c>
      <c r="T4121" s="44"/>
    </row>
    <row r="4122" spans="1:20" ht="11.85" customHeight="1" x14ac:dyDescent="0.2">
      <c r="A4122" s="3" t="s">
        <v>1674</v>
      </c>
      <c r="C4122" s="2">
        <v>5050.62</v>
      </c>
      <c r="E4122" s="2">
        <v>3024.48</v>
      </c>
      <c r="G4122" s="2">
        <v>5316.21</v>
      </c>
      <c r="I4122" s="2">
        <v>5000</v>
      </c>
      <c r="K4122" s="2">
        <v>4100</v>
      </c>
      <c r="L4122" s="9"/>
      <c r="M4122" s="2">
        <v>0</v>
      </c>
      <c r="N4122" s="9"/>
      <c r="O4122" s="2">
        <v>0</v>
      </c>
      <c r="P4122" s="9"/>
      <c r="Q4122" s="2">
        <f t="shared" si="116"/>
        <v>0</v>
      </c>
      <c r="T4122" s="44"/>
    </row>
    <row r="4123" spans="1:20" ht="11.85" customHeight="1" x14ac:dyDescent="0.2">
      <c r="A4123" s="3" t="s">
        <v>1675</v>
      </c>
      <c r="C4123" s="2">
        <v>24173.9</v>
      </c>
      <c r="E4123" s="2">
        <v>31390.17</v>
      </c>
      <c r="G4123" s="2">
        <v>30243.759999999998</v>
      </c>
      <c r="I4123" s="2">
        <v>30000</v>
      </c>
      <c r="K4123" s="2">
        <v>25000</v>
      </c>
      <c r="L4123" s="9"/>
      <c r="M4123" s="2">
        <v>0</v>
      </c>
      <c r="N4123" s="9"/>
      <c r="O4123" s="2">
        <v>0</v>
      </c>
      <c r="P4123" s="9"/>
      <c r="Q4123" s="2">
        <f t="shared" si="116"/>
        <v>0</v>
      </c>
      <c r="T4123" s="44"/>
    </row>
    <row r="4124" spans="1:20" ht="11.85" customHeight="1" x14ac:dyDescent="0.2">
      <c r="A4124" s="3" t="s">
        <v>1676</v>
      </c>
      <c r="C4124" s="2">
        <v>1007.04</v>
      </c>
      <c r="E4124" s="2">
        <v>1138.48</v>
      </c>
      <c r="G4124" s="2">
        <v>1391.89</v>
      </c>
      <c r="I4124" s="2">
        <v>1200</v>
      </c>
      <c r="K4124" s="2">
        <v>1200</v>
      </c>
      <c r="L4124" s="9"/>
      <c r="M4124" s="2">
        <v>0</v>
      </c>
      <c r="N4124" s="9"/>
      <c r="O4124" s="2">
        <v>0</v>
      </c>
      <c r="P4124" s="9"/>
      <c r="Q4124" s="2">
        <f t="shared" si="116"/>
        <v>0</v>
      </c>
      <c r="T4124" s="44"/>
    </row>
    <row r="4125" spans="1:20" ht="11.85" customHeight="1" x14ac:dyDescent="0.2">
      <c r="A4125" s="3" t="s">
        <v>1677</v>
      </c>
      <c r="C4125" s="2">
        <v>758.24</v>
      </c>
      <c r="E4125" s="2">
        <v>428.62</v>
      </c>
      <c r="G4125" s="2">
        <v>606.15</v>
      </c>
      <c r="I4125" s="2">
        <v>700</v>
      </c>
      <c r="K4125" s="2">
        <v>700</v>
      </c>
      <c r="L4125" s="9"/>
      <c r="M4125" s="2">
        <v>0</v>
      </c>
      <c r="N4125" s="9"/>
      <c r="O4125" s="2">
        <v>0</v>
      </c>
      <c r="P4125" s="9"/>
      <c r="Q4125" s="2">
        <f t="shared" si="116"/>
        <v>0</v>
      </c>
      <c r="T4125" s="44"/>
    </row>
    <row r="4126" spans="1:20" ht="11.85" hidden="1" customHeight="1" x14ac:dyDescent="0.2">
      <c r="A4126" s="3" t="s">
        <v>1678</v>
      </c>
      <c r="C4126" s="2">
        <v>0</v>
      </c>
      <c r="E4126" s="2">
        <v>0</v>
      </c>
      <c r="G4126" s="2">
        <v>0</v>
      </c>
      <c r="I4126" s="2">
        <v>0</v>
      </c>
      <c r="K4126" s="2">
        <v>0</v>
      </c>
      <c r="L4126" s="9"/>
      <c r="M4126" s="2">
        <v>0</v>
      </c>
      <c r="N4126" s="9"/>
      <c r="O4126" s="2">
        <v>0</v>
      </c>
      <c r="P4126" s="9"/>
      <c r="Q4126" s="2">
        <f t="shared" si="116"/>
        <v>0</v>
      </c>
      <c r="T4126" s="44"/>
    </row>
    <row r="4127" spans="1:20" ht="11.85" customHeight="1" x14ac:dyDescent="0.2">
      <c r="A4127" s="3" t="s">
        <v>1679</v>
      </c>
      <c r="C4127" s="2">
        <v>0</v>
      </c>
      <c r="E4127" s="2">
        <v>40.49</v>
      </c>
      <c r="G4127" s="2">
        <v>0</v>
      </c>
      <c r="I4127" s="2">
        <v>0</v>
      </c>
      <c r="K4127" s="2">
        <v>0</v>
      </c>
      <c r="L4127" s="9"/>
      <c r="M4127" s="2">
        <v>0</v>
      </c>
      <c r="N4127" s="9"/>
      <c r="O4127" s="2">
        <v>0</v>
      </c>
      <c r="P4127" s="9"/>
      <c r="Q4127" s="2">
        <f t="shared" si="116"/>
        <v>0</v>
      </c>
      <c r="T4127" s="44"/>
    </row>
    <row r="4128" spans="1:20" ht="11.85" customHeight="1" x14ac:dyDescent="0.2">
      <c r="A4128" s="3" t="s">
        <v>1680</v>
      </c>
      <c r="C4128" s="2">
        <v>5843.87</v>
      </c>
      <c r="E4128" s="2">
        <v>5285.32</v>
      </c>
      <c r="G4128" s="2">
        <v>4556.4799999999996</v>
      </c>
      <c r="I4128" s="2">
        <v>4400</v>
      </c>
      <c r="K4128" s="2">
        <v>4400</v>
      </c>
      <c r="L4128" s="9"/>
      <c r="M4128" s="2">
        <v>0</v>
      </c>
      <c r="N4128" s="9"/>
      <c r="O4128" s="2">
        <v>0</v>
      </c>
      <c r="P4128" s="9"/>
      <c r="Q4128" s="2">
        <f t="shared" si="116"/>
        <v>0</v>
      </c>
      <c r="T4128" s="44"/>
    </row>
    <row r="4129" spans="1:21" ht="11.85" customHeight="1" x14ac:dyDescent="0.2">
      <c r="A4129" s="3" t="s">
        <v>1681</v>
      </c>
      <c r="C4129" s="2">
        <v>0</v>
      </c>
      <c r="E4129" s="2">
        <v>0</v>
      </c>
      <c r="G4129" s="2">
        <v>0</v>
      </c>
      <c r="I4129" s="2">
        <v>0</v>
      </c>
      <c r="K4129" s="2">
        <v>0</v>
      </c>
      <c r="L4129" s="9"/>
      <c r="M4129" s="2">
        <v>0</v>
      </c>
      <c r="N4129" s="9"/>
      <c r="O4129" s="2">
        <v>0</v>
      </c>
      <c r="P4129" s="9"/>
      <c r="Q4129" s="2">
        <f t="shared" si="116"/>
        <v>0</v>
      </c>
      <c r="T4129" s="44"/>
    </row>
    <row r="4130" spans="1:21" ht="11.85" hidden="1" customHeight="1" x14ac:dyDescent="0.2">
      <c r="A4130" s="3" t="s">
        <v>1682</v>
      </c>
      <c r="C4130" s="2">
        <v>0</v>
      </c>
      <c r="E4130" s="2">
        <v>0</v>
      </c>
      <c r="G4130" s="2">
        <v>0</v>
      </c>
      <c r="I4130" s="2">
        <v>0</v>
      </c>
      <c r="K4130" s="2">
        <v>0</v>
      </c>
      <c r="L4130" s="9"/>
      <c r="M4130" s="2">
        <v>0</v>
      </c>
      <c r="N4130" s="9"/>
      <c r="O4130" s="2">
        <v>0</v>
      </c>
      <c r="P4130" s="9"/>
      <c r="Q4130" s="2">
        <f t="shared" si="116"/>
        <v>0</v>
      </c>
      <c r="T4130" s="44"/>
    </row>
    <row r="4131" spans="1:21" ht="11.85" customHeight="1" x14ac:dyDescent="0.2">
      <c r="A4131" s="3" t="s">
        <v>1683</v>
      </c>
      <c r="C4131" s="2">
        <v>3505</v>
      </c>
      <c r="E4131" s="2">
        <v>3005</v>
      </c>
      <c r="G4131" s="2">
        <v>1005</v>
      </c>
      <c r="I4131" s="2">
        <v>5000</v>
      </c>
      <c r="K4131" s="2">
        <v>5000</v>
      </c>
      <c r="L4131" s="9"/>
      <c r="M4131" s="2">
        <v>0</v>
      </c>
      <c r="N4131" s="9"/>
      <c r="O4131" s="2">
        <v>0</v>
      </c>
      <c r="P4131" s="9"/>
      <c r="Q4131" s="2">
        <f t="shared" si="116"/>
        <v>0</v>
      </c>
      <c r="T4131" s="44"/>
    </row>
    <row r="4132" spans="1:21" ht="11.85" customHeight="1" x14ac:dyDescent="0.2">
      <c r="A4132" s="3" t="s">
        <v>1684</v>
      </c>
      <c r="C4132" s="12">
        <v>4830.6000000000004</v>
      </c>
      <c r="E4132" s="12">
        <v>2655.83</v>
      </c>
      <c r="G4132" s="12">
        <v>2085.64</v>
      </c>
      <c r="I4132" s="12">
        <v>1600</v>
      </c>
      <c r="K4132" s="12">
        <v>1600</v>
      </c>
      <c r="L4132" s="9"/>
      <c r="M4132" s="12">
        <v>0</v>
      </c>
      <c r="N4132" s="9"/>
      <c r="O4132" s="12">
        <v>0</v>
      </c>
      <c r="P4132" s="9"/>
      <c r="Q4132" s="12">
        <f t="shared" si="116"/>
        <v>0</v>
      </c>
      <c r="T4132" s="44"/>
    </row>
    <row r="4133" spans="1:21" ht="11.85" customHeight="1" x14ac:dyDescent="0.2">
      <c r="A4133" s="3" t="s">
        <v>334</v>
      </c>
      <c r="C4133" s="2">
        <f>SUM(C4112:C4118)+SUM(C4119:C4132)</f>
        <v>71662.61</v>
      </c>
      <c r="E4133" s="2">
        <f>SUM(E4112:E4118)+SUM(E4119:E4132)</f>
        <v>90923.24</v>
      </c>
      <c r="G4133" s="2">
        <f>SUM(G4112:G4118)+SUM(G4119:G4132)</f>
        <v>101579.31</v>
      </c>
      <c r="I4133" s="2">
        <f>SUM(I4112:I4118)+SUM(I4119:I4132)</f>
        <v>79900</v>
      </c>
      <c r="K4133" s="2">
        <f>SUM(K4112:K4132)</f>
        <v>85400</v>
      </c>
      <c r="L4133" s="9"/>
      <c r="M4133" s="2">
        <f>SUM(M4112:M4118)+SUM(M4119:M4132)</f>
        <v>0</v>
      </c>
      <c r="N4133" s="9"/>
      <c r="O4133" s="2">
        <f>SUM(O4112:O4118)+SUM(O4119:O4132)</f>
        <v>0</v>
      </c>
      <c r="P4133" s="9"/>
      <c r="Q4133" s="2">
        <f>SUM(Q4112:Q4118)+SUM(Q4119:Q4132)</f>
        <v>0</v>
      </c>
      <c r="R4133" s="54"/>
      <c r="T4133" s="44"/>
      <c r="U4133" s="9"/>
    </row>
    <row r="4134" spans="1:21" ht="11.85" customHeight="1" x14ac:dyDescent="0.2">
      <c r="L4134" s="9"/>
      <c r="N4134" s="9"/>
      <c r="P4134" s="9"/>
      <c r="T4134" s="44"/>
    </row>
    <row r="4135" spans="1:21" ht="11.85" customHeight="1" x14ac:dyDescent="0.2">
      <c r="A4135" s="3" t="s">
        <v>1685</v>
      </c>
      <c r="C4135" s="2">
        <v>66250</v>
      </c>
      <c r="E4135" s="2">
        <v>0</v>
      </c>
      <c r="G4135" s="2">
        <v>0</v>
      </c>
      <c r="I4135" s="2">
        <v>0</v>
      </c>
      <c r="K4135" s="2">
        <v>0</v>
      </c>
      <c r="L4135" s="9"/>
      <c r="M4135" s="2">
        <v>0</v>
      </c>
      <c r="N4135" s="9"/>
      <c r="O4135" s="2">
        <v>0</v>
      </c>
      <c r="P4135" s="9"/>
      <c r="Q4135" s="2">
        <f>M4135+O4135</f>
        <v>0</v>
      </c>
      <c r="T4135" s="44"/>
    </row>
    <row r="4136" spans="1:21" ht="11.85" customHeight="1" x14ac:dyDescent="0.2">
      <c r="A4136" s="3" t="s">
        <v>1686</v>
      </c>
      <c r="C4136" s="12">
        <v>37125.71</v>
      </c>
      <c r="E4136" s="12">
        <v>0</v>
      </c>
      <c r="G4136" s="12">
        <v>0</v>
      </c>
      <c r="I4136" s="12">
        <v>38000</v>
      </c>
      <c r="K4136" s="12">
        <v>38000</v>
      </c>
      <c r="L4136" s="9"/>
      <c r="M4136" s="12">
        <v>0</v>
      </c>
      <c r="N4136" s="9"/>
      <c r="O4136" s="12">
        <v>0</v>
      </c>
      <c r="P4136" s="9"/>
      <c r="Q4136" s="12">
        <f>M4136+O4136</f>
        <v>0</v>
      </c>
      <c r="T4136" s="44"/>
    </row>
    <row r="4137" spans="1:21" ht="11.85" hidden="1" customHeight="1" x14ac:dyDescent="0.2">
      <c r="A4137" s="3" t="s">
        <v>1687</v>
      </c>
      <c r="C4137" s="12">
        <v>0</v>
      </c>
      <c r="E4137" s="12">
        <v>0</v>
      </c>
      <c r="G4137" s="12">
        <v>0</v>
      </c>
      <c r="I4137" s="12">
        <v>0</v>
      </c>
      <c r="K4137" s="12">
        <v>0</v>
      </c>
      <c r="L4137" s="9"/>
      <c r="M4137" s="12">
        <v>0</v>
      </c>
      <c r="N4137" s="9"/>
      <c r="O4137" s="12">
        <v>0</v>
      </c>
      <c r="P4137" s="9"/>
      <c r="Q4137" s="12">
        <f>M4137+O4137</f>
        <v>0</v>
      </c>
      <c r="T4137" s="44"/>
    </row>
    <row r="4138" spans="1:21" ht="11.85" customHeight="1" x14ac:dyDescent="0.2">
      <c r="A4138" s="3" t="s">
        <v>337</v>
      </c>
      <c r="C4138" s="2">
        <f>SUM(C4135:C4137)</f>
        <v>103375.70999999999</v>
      </c>
      <c r="E4138" s="2">
        <f>SUM(E4135:E4137)</f>
        <v>0</v>
      </c>
      <c r="G4138" s="2">
        <f>SUM(G4135:G4137)</f>
        <v>0</v>
      </c>
      <c r="I4138" s="2">
        <f>SUM(I4135:I4137)</f>
        <v>38000</v>
      </c>
      <c r="K4138" s="2">
        <f>SUM(K4135:K4137)</f>
        <v>38000</v>
      </c>
      <c r="L4138" s="9"/>
      <c r="M4138" s="2">
        <f>SUM(M4135:M4137)</f>
        <v>0</v>
      </c>
      <c r="N4138" s="9"/>
      <c r="O4138" s="2">
        <f>SUM(O4135:O4137)</f>
        <v>0</v>
      </c>
      <c r="P4138" s="9"/>
      <c r="Q4138" s="2">
        <f>SUM(Q4135:Q4137)</f>
        <v>0</v>
      </c>
      <c r="T4138" s="44"/>
    </row>
    <row r="4139" spans="1:21" ht="11.85" customHeight="1" x14ac:dyDescent="0.2">
      <c r="A4139" s="1"/>
      <c r="B4139" s="1"/>
      <c r="E4139" s="2" t="str">
        <f>$E$1</f>
        <v>CITY OF BRADY</v>
      </c>
      <c r="T4139" s="44"/>
    </row>
    <row r="4140" spans="1:21" ht="11.85" customHeight="1" x14ac:dyDescent="0.2">
      <c r="E4140" s="2" t="str">
        <f>$E$2</f>
        <v>BUDGET  REPORT</v>
      </c>
      <c r="T4140" s="44"/>
    </row>
    <row r="4141" spans="1:21" ht="11.85" customHeight="1" x14ac:dyDescent="0.2">
      <c r="E4141" s="2" t="str">
        <f>$E$3</f>
        <v>FISCAL YEAR 2025 - 2026</v>
      </c>
      <c r="T4141" s="44"/>
    </row>
    <row r="4142" spans="1:21" ht="11.85" customHeight="1" x14ac:dyDescent="0.2">
      <c r="A4142" s="3" t="s">
        <v>1618</v>
      </c>
      <c r="T4142" s="44"/>
    </row>
    <row r="4143" spans="1:21" ht="11.85" customHeight="1" x14ac:dyDescent="0.2">
      <c r="A4143" s="3" t="s">
        <v>1638</v>
      </c>
      <c r="T4143" s="44"/>
    </row>
    <row r="4144" spans="1:21" ht="11.85" customHeight="1" x14ac:dyDescent="0.2">
      <c r="I4144" s="49" t="str">
        <f>$I$6</f>
        <v>(----- 2024-2025------)</v>
      </c>
      <c r="J4144" s="49"/>
      <c r="K4144" s="49"/>
      <c r="L4144" s="6"/>
      <c r="M4144" s="50" t="str">
        <f>$M$6</f>
        <v>2025-2026</v>
      </c>
      <c r="N4144" s="50"/>
      <c r="O4144" s="50"/>
      <c r="P4144" s="50"/>
      <c r="Q4144" s="50"/>
      <c r="T4144" s="44"/>
    </row>
    <row r="4145" spans="1:20" ht="11.85" customHeight="1" x14ac:dyDescent="0.2">
      <c r="C4145" s="5" t="str">
        <f>$C$7</f>
        <v>2021-2022</v>
      </c>
      <c r="D4145" s="5"/>
      <c r="E4145" s="5" t="str">
        <f>$E$7</f>
        <v>2022-2023</v>
      </c>
      <c r="F4145" s="5"/>
      <c r="G4145" s="5" t="str">
        <f>$G$7</f>
        <v>2023-2024</v>
      </c>
      <c r="H4145" s="5"/>
      <c r="I4145" s="5" t="s">
        <v>9</v>
      </c>
      <c r="J4145" s="5"/>
      <c r="K4145" s="5" t="str">
        <f>+$K$7</f>
        <v>PROJECTED</v>
      </c>
      <c r="L4145" s="6"/>
      <c r="M4145" s="5" t="str">
        <f>$M$7</f>
        <v>2025-2026</v>
      </c>
      <c r="N4145" s="6"/>
      <c r="O4145" s="5" t="str">
        <f>$O$7</f>
        <v>2025-2026</v>
      </c>
      <c r="P4145" s="6"/>
      <c r="Q4145" s="5" t="str">
        <f>$Q$7</f>
        <v>APPROVED</v>
      </c>
      <c r="T4145" s="44"/>
    </row>
    <row r="4146" spans="1:20" ht="11.85" customHeight="1" x14ac:dyDescent="0.2">
      <c r="A4146" s="7" t="s">
        <v>279</v>
      </c>
      <c r="C4146" s="8" t="s">
        <v>12</v>
      </c>
      <c r="D4146" s="5"/>
      <c r="E4146" s="8" t="s">
        <v>12</v>
      </c>
      <c r="F4146" s="5"/>
      <c r="G4146" s="8" t="s">
        <v>12</v>
      </c>
      <c r="H4146" s="5"/>
      <c r="I4146" s="8" t="s">
        <v>13</v>
      </c>
      <c r="J4146" s="5"/>
      <c r="K4146" s="8" t="s">
        <v>13</v>
      </c>
      <c r="L4146" s="6"/>
      <c r="M4146" s="8" t="str">
        <f>$M$8</f>
        <v>BASE</v>
      </c>
      <c r="N4146" s="6"/>
      <c r="O4146" s="8" t="str">
        <f>$O$8</f>
        <v>SUPPLEMENTAL</v>
      </c>
      <c r="P4146" s="6"/>
      <c r="Q4146" s="8" t="str">
        <f>$Q$8</f>
        <v>BUDGET</v>
      </c>
      <c r="T4146" s="44"/>
    </row>
    <row r="4147" spans="1:20" ht="11.85" customHeight="1" x14ac:dyDescent="0.2">
      <c r="L4147" s="9"/>
      <c r="N4147" s="9"/>
      <c r="P4147" s="9"/>
      <c r="T4147" s="44"/>
    </row>
    <row r="4148" spans="1:20" ht="11.85" customHeight="1" x14ac:dyDescent="0.2">
      <c r="A4148" s="10" t="s">
        <v>1023</v>
      </c>
      <c r="L4148" s="9"/>
      <c r="N4148" s="9"/>
      <c r="P4148" s="9"/>
      <c r="T4148" s="44"/>
    </row>
    <row r="4149" spans="1:20" ht="11.85" customHeight="1" x14ac:dyDescent="0.2">
      <c r="A4149" s="3" t="s">
        <v>1688</v>
      </c>
      <c r="C4149" s="12">
        <v>0</v>
      </c>
      <c r="E4149" s="12">
        <v>0</v>
      </c>
      <c r="G4149" s="12">
        <v>0</v>
      </c>
      <c r="I4149" s="12">
        <v>0</v>
      </c>
      <c r="K4149" s="12">
        <v>0</v>
      </c>
      <c r="L4149" s="9"/>
      <c r="M4149" s="12">
        <v>0</v>
      </c>
      <c r="N4149" s="9"/>
      <c r="O4149" s="12">
        <v>0</v>
      </c>
      <c r="P4149" s="9"/>
      <c r="Q4149" s="12">
        <f>M4149+O4149</f>
        <v>0</v>
      </c>
      <c r="T4149" s="44"/>
    </row>
    <row r="4150" spans="1:20" ht="11.85" hidden="1" customHeight="1" x14ac:dyDescent="0.2">
      <c r="A4150" s="3" t="s">
        <v>1689</v>
      </c>
      <c r="C4150" s="12">
        <v>0</v>
      </c>
      <c r="E4150" s="12">
        <v>0</v>
      </c>
      <c r="G4150" s="12">
        <v>0</v>
      </c>
      <c r="I4150" s="12">
        <v>0</v>
      </c>
      <c r="K4150" s="12">
        <v>0</v>
      </c>
      <c r="L4150" s="9"/>
      <c r="M4150" s="12">
        <v>0</v>
      </c>
      <c r="N4150" s="9"/>
      <c r="O4150" s="12">
        <v>0</v>
      </c>
      <c r="P4150" s="9"/>
      <c r="Q4150" s="12">
        <f>M4150+O4150</f>
        <v>0</v>
      </c>
      <c r="T4150" s="44"/>
    </row>
    <row r="4151" spans="1:20" ht="11.85" customHeight="1" x14ac:dyDescent="0.2">
      <c r="A4151" s="3" t="s">
        <v>1025</v>
      </c>
      <c r="C4151" s="2">
        <f>SUM(C4149:C4150)</f>
        <v>0</v>
      </c>
      <c r="E4151" s="2">
        <f>SUM(E4149:E4150)</f>
        <v>0</v>
      </c>
      <c r="G4151" s="2">
        <f>SUM(G4149:G4150)</f>
        <v>0</v>
      </c>
      <c r="I4151" s="2">
        <f>SUM(I4149:I4150)</f>
        <v>0</v>
      </c>
      <c r="K4151" s="2">
        <f>SUM(K4149:K4150)</f>
        <v>0</v>
      </c>
      <c r="L4151" s="9"/>
      <c r="M4151" s="2">
        <f>SUM(M4149:M4150)</f>
        <v>0</v>
      </c>
      <c r="N4151" s="9"/>
      <c r="O4151" s="2">
        <f>SUM(O4149:O4150)</f>
        <v>0</v>
      </c>
      <c r="P4151" s="9"/>
      <c r="Q4151" s="2">
        <f>SUM(Q4149:Q4150)</f>
        <v>0</v>
      </c>
      <c r="T4151" s="44"/>
    </row>
    <row r="4152" spans="1:20" ht="11.85" customHeight="1" x14ac:dyDescent="0.2">
      <c r="L4152" s="9"/>
      <c r="N4152" s="9"/>
      <c r="P4152" s="9"/>
      <c r="T4152" s="44"/>
    </row>
    <row r="4153" spans="1:20" ht="11.85" customHeight="1" x14ac:dyDescent="0.2">
      <c r="A4153" s="10" t="s">
        <v>338</v>
      </c>
      <c r="L4153" s="9"/>
      <c r="N4153" s="9"/>
      <c r="P4153" s="9"/>
      <c r="T4153" s="44"/>
    </row>
    <row r="4154" spans="1:20" ht="11.85" customHeight="1" x14ac:dyDescent="0.2">
      <c r="A4154" s="3" t="s">
        <v>1690</v>
      </c>
      <c r="C4154" s="2">
        <v>77048.320000000007</v>
      </c>
      <c r="E4154" s="2">
        <v>31499.279999999999</v>
      </c>
      <c r="G4154" s="2">
        <v>16201.76</v>
      </c>
      <c r="I4154" s="2">
        <v>16700</v>
      </c>
      <c r="K4154" s="2">
        <v>16700</v>
      </c>
      <c r="L4154" s="9"/>
      <c r="M4154" s="2">
        <v>46000</v>
      </c>
      <c r="N4154" s="9"/>
      <c r="O4154" s="2">
        <v>0</v>
      </c>
      <c r="P4154" s="9"/>
      <c r="Q4154" s="2">
        <f t="shared" ref="Q4154:Q4160" si="117">M4154+O4154</f>
        <v>46000</v>
      </c>
      <c r="T4154" s="44"/>
    </row>
    <row r="4155" spans="1:20" ht="11.85" customHeight="1" x14ac:dyDescent="0.2">
      <c r="A4155" s="3" t="s">
        <v>1691</v>
      </c>
      <c r="C4155" s="2">
        <v>115373.3</v>
      </c>
      <c r="E4155" s="2">
        <v>0</v>
      </c>
      <c r="G4155" s="2">
        <v>0</v>
      </c>
      <c r="I4155" s="2">
        <v>0</v>
      </c>
      <c r="K4155" s="2">
        <v>0</v>
      </c>
      <c r="L4155" s="9"/>
      <c r="M4155" s="2">
        <v>0</v>
      </c>
      <c r="N4155" s="9"/>
      <c r="O4155" s="2">
        <v>0</v>
      </c>
      <c r="P4155" s="9"/>
      <c r="Q4155" s="2">
        <f t="shared" si="117"/>
        <v>0</v>
      </c>
      <c r="T4155" s="44"/>
    </row>
    <row r="4156" spans="1:20" ht="11.85" hidden="1" customHeight="1" x14ac:dyDescent="0.2">
      <c r="A4156" s="3" t="s">
        <v>1692</v>
      </c>
      <c r="C4156" s="2">
        <v>0</v>
      </c>
      <c r="E4156" s="2">
        <v>0</v>
      </c>
      <c r="G4156" s="2">
        <v>0</v>
      </c>
      <c r="I4156" s="2">
        <v>0</v>
      </c>
      <c r="K4156" s="2">
        <v>0</v>
      </c>
      <c r="L4156" s="9"/>
      <c r="M4156" s="2">
        <v>0</v>
      </c>
      <c r="N4156" s="9"/>
      <c r="O4156" s="2">
        <v>0</v>
      </c>
      <c r="P4156" s="9"/>
      <c r="Q4156" s="2">
        <v>0</v>
      </c>
      <c r="T4156" s="44"/>
    </row>
    <row r="4157" spans="1:20" ht="11.85" customHeight="1" x14ac:dyDescent="0.2">
      <c r="A4157" s="3" t="s">
        <v>1693</v>
      </c>
      <c r="C4157" s="2">
        <v>0</v>
      </c>
      <c r="E4157" s="2">
        <v>0</v>
      </c>
      <c r="G4157" s="2">
        <v>0</v>
      </c>
      <c r="I4157" s="2">
        <v>0</v>
      </c>
      <c r="K4157" s="2">
        <v>0</v>
      </c>
      <c r="L4157" s="9"/>
      <c r="M4157" s="2">
        <v>0</v>
      </c>
      <c r="N4157" s="9"/>
      <c r="O4157" s="2">
        <v>0</v>
      </c>
      <c r="P4157" s="9"/>
      <c r="Q4157" s="2">
        <f t="shared" si="117"/>
        <v>0</v>
      </c>
      <c r="T4157" s="44"/>
    </row>
    <row r="4158" spans="1:20" ht="11.85" customHeight="1" x14ac:dyDescent="0.2">
      <c r="A4158" s="3" t="s">
        <v>1694</v>
      </c>
      <c r="C4158" s="2">
        <v>0</v>
      </c>
      <c r="E4158" s="2">
        <v>54999</v>
      </c>
      <c r="G4158" s="2">
        <v>39996</v>
      </c>
      <c r="I4158" s="2">
        <v>50000</v>
      </c>
      <c r="K4158" s="2">
        <v>50000</v>
      </c>
      <c r="L4158" s="9"/>
      <c r="M4158" s="2">
        <v>60000</v>
      </c>
      <c r="N4158" s="9"/>
      <c r="O4158" s="2">
        <v>0</v>
      </c>
      <c r="P4158" s="9"/>
      <c r="Q4158" s="2">
        <f t="shared" si="117"/>
        <v>60000</v>
      </c>
      <c r="T4158" s="44"/>
    </row>
    <row r="4159" spans="1:20" ht="11.85" hidden="1" customHeight="1" x14ac:dyDescent="0.2">
      <c r="A4159" s="3" t="s">
        <v>1695</v>
      </c>
      <c r="C4159" s="2">
        <v>0</v>
      </c>
      <c r="E4159" s="2">
        <v>0</v>
      </c>
      <c r="G4159" s="2">
        <v>0</v>
      </c>
      <c r="I4159" s="2">
        <v>0</v>
      </c>
      <c r="K4159" s="2">
        <v>0</v>
      </c>
      <c r="L4159" s="9"/>
      <c r="M4159" s="2">
        <v>0</v>
      </c>
      <c r="N4159" s="9"/>
      <c r="O4159" s="2">
        <v>0</v>
      </c>
      <c r="P4159" s="9"/>
      <c r="Q4159" s="2">
        <f t="shared" si="117"/>
        <v>0</v>
      </c>
      <c r="T4159" s="44"/>
    </row>
    <row r="4160" spans="1:20" ht="11.85" customHeight="1" x14ac:dyDescent="0.2">
      <c r="A4160" s="3" t="s">
        <v>1696</v>
      </c>
      <c r="C4160" s="12">
        <v>0</v>
      </c>
      <c r="E4160" s="12">
        <v>0</v>
      </c>
      <c r="G4160" s="12">
        <v>0</v>
      </c>
      <c r="I4160" s="12">
        <v>0</v>
      </c>
      <c r="K4160" s="12">
        <v>0</v>
      </c>
      <c r="L4160" s="9"/>
      <c r="M4160" s="12">
        <v>0</v>
      </c>
      <c r="N4160" s="9"/>
      <c r="O4160" s="12">
        <v>0</v>
      </c>
      <c r="P4160" s="9"/>
      <c r="Q4160" s="12">
        <f t="shared" si="117"/>
        <v>0</v>
      </c>
      <c r="R4160" s="54"/>
      <c r="T4160" s="44"/>
    </row>
    <row r="4161" spans="1:22" ht="11.85" customHeight="1" x14ac:dyDescent="0.2">
      <c r="A4161" s="3" t="s">
        <v>342</v>
      </c>
      <c r="C4161" s="2">
        <f>SUM(C4154:C4160)</f>
        <v>192421.62</v>
      </c>
      <c r="E4161" s="2">
        <f>SUM(E4154:E4160)</f>
        <v>86498.28</v>
      </c>
      <c r="G4161" s="2">
        <f>SUM(G4154:G4160)</f>
        <v>56197.760000000002</v>
      </c>
      <c r="I4161" s="2">
        <f>SUM(I4154:I4160)</f>
        <v>66700</v>
      </c>
      <c r="K4161" s="2">
        <f>SUM(K4154:K4160)</f>
        <v>66700</v>
      </c>
      <c r="L4161" s="9"/>
      <c r="M4161" s="2">
        <f>SUM(M4154:M4160)</f>
        <v>106000</v>
      </c>
      <c r="N4161" s="9"/>
      <c r="O4161" s="2">
        <f>SUM(O4154:O4160)</f>
        <v>0</v>
      </c>
      <c r="P4161" s="9"/>
      <c r="Q4161" s="2">
        <f>SUM(Q4154:Q4160)</f>
        <v>106000</v>
      </c>
      <c r="R4161" s="54"/>
      <c r="T4161" s="44"/>
      <c r="U4161" s="9"/>
    </row>
    <row r="4162" spans="1:22" ht="11.85" customHeight="1" x14ac:dyDescent="0.2">
      <c r="L4162" s="9"/>
      <c r="N4162" s="9"/>
      <c r="P4162" s="9"/>
      <c r="T4162" s="44"/>
    </row>
    <row r="4163" spans="1:22" ht="11.85" customHeight="1" x14ac:dyDescent="0.2">
      <c r="A4163" s="3" t="s">
        <v>1697</v>
      </c>
      <c r="C4163" s="2">
        <f>C4091+C4109+C4133+C4138+C4151+C4161</f>
        <v>1514782.37</v>
      </c>
      <c r="E4163" s="2">
        <f>E4091+E4109+E4133+E4138+E4151+E4161</f>
        <v>1164529.6700000002</v>
      </c>
      <c r="G4163" s="2">
        <f>G4091+G4109+G4133+G4138+G4151+G4161</f>
        <v>1013005.8400000001</v>
      </c>
      <c r="I4163" s="2">
        <f>I4091+I4109+I4133+I4138+I4151+I4161</f>
        <v>1240970</v>
      </c>
      <c r="K4163" s="2">
        <f>K4091+K4109+K4133+K4138+K4151+K4161</f>
        <v>1240970</v>
      </c>
      <c r="L4163" s="9"/>
      <c r="M4163" s="2">
        <f>M4091+M4109+M4133+M4138+M4151+M4161</f>
        <v>290100</v>
      </c>
      <c r="N4163" s="9"/>
      <c r="O4163" s="2">
        <f>O4091+O4109+O4133+O4138+O4151+O4161</f>
        <v>0</v>
      </c>
      <c r="P4163" s="9"/>
      <c r="Q4163" s="2">
        <f>Q4091+Q4109+Q4133+Q4138+Q4151+Q4161</f>
        <v>290100</v>
      </c>
      <c r="R4163" s="54"/>
      <c r="T4163" s="44"/>
      <c r="U4163" s="45"/>
      <c r="V4163" s="9"/>
    </row>
    <row r="4164" spans="1:22" ht="11.85" customHeight="1" x14ac:dyDescent="0.2">
      <c r="T4164" s="44"/>
    </row>
    <row r="4165" spans="1:22" ht="11.85" customHeight="1" x14ac:dyDescent="0.2">
      <c r="T4165" s="44"/>
    </row>
    <row r="4166" spans="1:22" ht="11.85" customHeight="1" x14ac:dyDescent="0.2">
      <c r="T4166" s="44"/>
    </row>
    <row r="4167" spans="1:22" ht="11.85" customHeight="1" x14ac:dyDescent="0.2">
      <c r="T4167" s="44"/>
    </row>
    <row r="4168" spans="1:22" ht="11.85" customHeight="1" x14ac:dyDescent="0.2">
      <c r="T4168" s="44"/>
    </row>
    <row r="4169" spans="1:22" ht="11.85" customHeight="1" x14ac:dyDescent="0.2">
      <c r="T4169" s="44"/>
    </row>
    <row r="4170" spans="1:22" ht="11.85" customHeight="1" x14ac:dyDescent="0.2">
      <c r="T4170" s="44"/>
    </row>
    <row r="4171" spans="1:22" ht="11.85" customHeight="1" x14ac:dyDescent="0.2">
      <c r="T4171" s="44"/>
    </row>
    <row r="4172" spans="1:22" ht="11.85" customHeight="1" x14ac:dyDescent="0.2">
      <c r="T4172" s="44"/>
    </row>
    <row r="4173" spans="1:22" ht="11.85" customHeight="1" x14ac:dyDescent="0.2">
      <c r="T4173" s="44"/>
    </row>
    <row r="4174" spans="1:22" ht="11.85" customHeight="1" x14ac:dyDescent="0.2">
      <c r="T4174" s="44"/>
    </row>
    <row r="4175" spans="1:22" ht="11.85" customHeight="1" x14ac:dyDescent="0.2">
      <c r="T4175" s="44"/>
    </row>
    <row r="4176" spans="1:22" ht="11.85" customHeight="1" x14ac:dyDescent="0.2">
      <c r="T4176" s="44"/>
    </row>
    <row r="4177" spans="20:20" ht="11.85" customHeight="1" x14ac:dyDescent="0.2">
      <c r="T4177" s="44"/>
    </row>
    <row r="4178" spans="20:20" ht="11.85" customHeight="1" x14ac:dyDescent="0.2">
      <c r="T4178" s="44"/>
    </row>
    <row r="4179" spans="20:20" ht="11.85" customHeight="1" x14ac:dyDescent="0.2">
      <c r="T4179" s="44"/>
    </row>
    <row r="4180" spans="20:20" ht="11.85" customHeight="1" x14ac:dyDescent="0.2">
      <c r="T4180" s="44"/>
    </row>
    <row r="4181" spans="20:20" ht="11.85" customHeight="1" x14ac:dyDescent="0.2">
      <c r="T4181" s="44"/>
    </row>
    <row r="4182" spans="20:20" ht="11.85" customHeight="1" x14ac:dyDescent="0.2">
      <c r="T4182" s="44"/>
    </row>
    <row r="4183" spans="20:20" ht="11.85" customHeight="1" x14ac:dyDescent="0.2">
      <c r="T4183" s="44"/>
    </row>
    <row r="4184" spans="20:20" ht="11.85" customHeight="1" x14ac:dyDescent="0.2">
      <c r="T4184" s="44"/>
    </row>
    <row r="4185" spans="20:20" ht="11.85" customHeight="1" x14ac:dyDescent="0.2">
      <c r="T4185" s="44"/>
    </row>
    <row r="4186" spans="20:20" ht="11.85" customHeight="1" x14ac:dyDescent="0.2">
      <c r="T4186" s="44"/>
    </row>
    <row r="4187" spans="20:20" ht="11.85" customHeight="1" x14ac:dyDescent="0.2">
      <c r="T4187" s="44"/>
    </row>
    <row r="4188" spans="20:20" ht="11.85" customHeight="1" x14ac:dyDescent="0.2">
      <c r="T4188" s="44"/>
    </row>
    <row r="4189" spans="20:20" ht="11.85" customHeight="1" x14ac:dyDescent="0.2">
      <c r="T4189" s="44"/>
    </row>
    <row r="4190" spans="20:20" ht="11.85" customHeight="1" x14ac:dyDescent="0.2">
      <c r="T4190" s="44"/>
    </row>
    <row r="4191" spans="20:20" ht="11.85" customHeight="1" x14ac:dyDescent="0.2">
      <c r="T4191" s="44"/>
    </row>
    <row r="4192" spans="20:20" ht="11.85" customHeight="1" x14ac:dyDescent="0.2">
      <c r="T4192" s="44"/>
    </row>
    <row r="4193" spans="1:20" ht="11.85" customHeight="1" x14ac:dyDescent="0.2">
      <c r="T4193" s="44"/>
    </row>
    <row r="4194" spans="1:20" ht="11.85" customHeight="1" x14ac:dyDescent="0.2">
      <c r="T4194" s="44"/>
    </row>
    <row r="4195" spans="1:20" ht="11.85" customHeight="1" x14ac:dyDescent="0.2">
      <c r="T4195" s="44"/>
    </row>
    <row r="4196" spans="1:20" ht="11.85" customHeight="1" x14ac:dyDescent="0.2">
      <c r="T4196" s="44"/>
    </row>
    <row r="4197" spans="1:20" ht="11.85" customHeight="1" x14ac:dyDescent="0.2">
      <c r="T4197" s="44"/>
    </row>
    <row r="4198" spans="1:20" ht="11.85" customHeight="1" x14ac:dyDescent="0.2">
      <c r="T4198" s="44"/>
    </row>
    <row r="4199" spans="1:20" ht="11.85" customHeight="1" x14ac:dyDescent="0.2">
      <c r="T4199" s="44"/>
    </row>
    <row r="4200" spans="1:20" ht="11.85" customHeight="1" x14ac:dyDescent="0.2">
      <c r="T4200" s="44"/>
    </row>
    <row r="4201" spans="1:20" ht="11.85" customHeight="1" x14ac:dyDescent="0.2">
      <c r="T4201" s="44"/>
    </row>
    <row r="4202" spans="1:20" ht="11.85" customHeight="1" x14ac:dyDescent="0.2">
      <c r="A4202" s="1"/>
      <c r="B4202" s="1"/>
      <c r="E4202" s="2" t="str">
        <f>$E$1</f>
        <v>CITY OF BRADY</v>
      </c>
      <c r="T4202" s="44"/>
    </row>
    <row r="4203" spans="1:20" ht="11.85" customHeight="1" x14ac:dyDescent="0.2">
      <c r="E4203" s="2" t="str">
        <f>$E$2</f>
        <v>BUDGET  REPORT</v>
      </c>
      <c r="T4203" s="44"/>
    </row>
    <row r="4204" spans="1:20" ht="11.85" customHeight="1" x14ac:dyDescent="0.2">
      <c r="E4204" s="2" t="str">
        <f>$E$3</f>
        <v>FISCAL YEAR 2025 - 2026</v>
      </c>
      <c r="T4204" s="44"/>
    </row>
    <row r="4205" spans="1:20" ht="11.85" customHeight="1" x14ac:dyDescent="0.2">
      <c r="A4205" s="3" t="s">
        <v>1618</v>
      </c>
      <c r="T4205" s="44"/>
    </row>
    <row r="4206" spans="1:20" ht="11.85" customHeight="1" x14ac:dyDescent="0.2"/>
    <row r="4207" spans="1:20" ht="11.85" customHeight="1" x14ac:dyDescent="0.2">
      <c r="I4207" s="49" t="str">
        <f>$I$6</f>
        <v>(----- 2024-2025------)</v>
      </c>
      <c r="J4207" s="49"/>
      <c r="K4207" s="49"/>
      <c r="L4207" s="6"/>
      <c r="M4207" s="50" t="str">
        <f>$M$6</f>
        <v>2025-2026</v>
      </c>
      <c r="N4207" s="50"/>
      <c r="O4207" s="50"/>
      <c r="P4207" s="50"/>
      <c r="Q4207" s="50"/>
    </row>
    <row r="4208" spans="1:20" ht="11.85" customHeight="1" x14ac:dyDescent="0.2">
      <c r="C4208" s="5" t="str">
        <f>$C$7</f>
        <v>2021-2022</v>
      </c>
      <c r="D4208" s="5"/>
      <c r="E4208" s="5" t="str">
        <f>$E$7</f>
        <v>2022-2023</v>
      </c>
      <c r="F4208" s="5"/>
      <c r="G4208" s="5" t="str">
        <f>$G$7</f>
        <v>2023-2024</v>
      </c>
      <c r="H4208" s="5"/>
      <c r="I4208" s="5" t="s">
        <v>9</v>
      </c>
      <c r="J4208" s="5"/>
      <c r="K4208" s="5" t="str">
        <f>+$K$7</f>
        <v>PROJECTED</v>
      </c>
      <c r="L4208" s="6"/>
      <c r="M4208" s="5" t="str">
        <f>$M$7</f>
        <v>2025-2026</v>
      </c>
      <c r="N4208" s="6"/>
      <c r="O4208" s="5" t="str">
        <f>$O$7</f>
        <v>2025-2026</v>
      </c>
      <c r="P4208" s="6"/>
      <c r="Q4208" s="5" t="str">
        <f>$Q$7</f>
        <v>APPROVED</v>
      </c>
    </row>
    <row r="4209" spans="1:22" ht="11.85" customHeight="1" x14ac:dyDescent="0.2">
      <c r="A4209" s="7" t="s">
        <v>279</v>
      </c>
      <c r="C4209" s="8" t="s">
        <v>12</v>
      </c>
      <c r="D4209" s="5"/>
      <c r="E4209" s="8" t="s">
        <v>12</v>
      </c>
      <c r="F4209" s="5"/>
      <c r="G4209" s="8" t="s">
        <v>12</v>
      </c>
      <c r="H4209" s="5"/>
      <c r="I4209" s="8" t="s">
        <v>13</v>
      </c>
      <c r="J4209" s="5"/>
      <c r="K4209" s="8" t="s">
        <v>13</v>
      </c>
      <c r="L4209" s="6"/>
      <c r="M4209" s="8" t="str">
        <f>$M$8</f>
        <v>BASE</v>
      </c>
      <c r="N4209" s="6"/>
      <c r="O4209" s="8" t="str">
        <f>$O$8</f>
        <v>SUPPLEMENTAL</v>
      </c>
      <c r="P4209" s="6"/>
      <c r="Q4209" s="8" t="str">
        <f>$Q$8</f>
        <v>BUDGET</v>
      </c>
    </row>
    <row r="4210" spans="1:22" ht="11.85" customHeight="1" x14ac:dyDescent="0.2"/>
    <row r="4211" spans="1:22" ht="11.85" customHeight="1" thickBot="1" x14ac:dyDescent="0.25">
      <c r="A4211" s="3" t="s">
        <v>1130</v>
      </c>
      <c r="C4211" s="26">
        <f>C4163</f>
        <v>1514782.37</v>
      </c>
      <c r="E4211" s="26">
        <f>E4163</f>
        <v>1164529.6700000002</v>
      </c>
      <c r="G4211" s="26">
        <f>G4163</f>
        <v>1013005.8400000001</v>
      </c>
      <c r="I4211" s="26">
        <f>I4163</f>
        <v>1240970</v>
      </c>
      <c r="K4211" s="26">
        <f>K4163</f>
        <v>1240970</v>
      </c>
      <c r="L4211" s="9"/>
      <c r="M4211" s="26">
        <f>M4163</f>
        <v>290100</v>
      </c>
      <c r="N4211" s="9"/>
      <c r="O4211" s="26">
        <f>O4163</f>
        <v>0</v>
      </c>
      <c r="P4211" s="9"/>
      <c r="Q4211" s="26">
        <f>Q4163</f>
        <v>290100</v>
      </c>
      <c r="R4211" s="54"/>
      <c r="U4211" s="9"/>
      <c r="V4211" s="9"/>
    </row>
    <row r="4212" spans="1:22" ht="11.85" customHeight="1" thickTop="1" x14ac:dyDescent="0.2">
      <c r="L4212" s="9"/>
      <c r="N4212" s="9"/>
      <c r="P4212" s="9"/>
    </row>
    <row r="4213" spans="1:22" ht="11.85" customHeight="1" thickBot="1" x14ac:dyDescent="0.25">
      <c r="A4213" s="3" t="s">
        <v>1131</v>
      </c>
      <c r="C4213" s="35">
        <f>C4048-C4211</f>
        <v>-143304.87000000034</v>
      </c>
      <c r="D4213" s="25"/>
      <c r="E4213" s="35">
        <f>E4048-E4211</f>
        <v>33109.309999999823</v>
      </c>
      <c r="F4213" s="25"/>
      <c r="G4213" s="35">
        <f>G4048-G4211</f>
        <v>59380.689999999711</v>
      </c>
      <c r="H4213" s="25"/>
      <c r="I4213" s="35">
        <f>I4048-I4211</f>
        <v>-77970</v>
      </c>
      <c r="J4213" s="25"/>
      <c r="K4213" s="35">
        <f>K4048-K4211</f>
        <v>-77970</v>
      </c>
      <c r="L4213" s="25"/>
      <c r="M4213" s="35">
        <f>M4048-M4211</f>
        <v>1834900</v>
      </c>
      <c r="N4213" s="25"/>
      <c r="O4213" s="35">
        <f>O4048-O4211</f>
        <v>0</v>
      </c>
      <c r="P4213" s="25"/>
      <c r="Q4213" s="35">
        <f>Q4048-Q4211</f>
        <v>1834900</v>
      </c>
    </row>
    <row r="4214" spans="1:22" ht="11.85" customHeight="1" thickTop="1" x14ac:dyDescent="0.2">
      <c r="L4214" s="9"/>
      <c r="N4214" s="9"/>
      <c r="P4214" s="9"/>
    </row>
    <row r="4215" spans="1:22" ht="11.85" customHeight="1" x14ac:dyDescent="0.2">
      <c r="L4215" s="9"/>
      <c r="N4215" s="9"/>
      <c r="P4215" s="9"/>
    </row>
    <row r="4216" spans="1:22" ht="11.85" customHeight="1" x14ac:dyDescent="0.2">
      <c r="A4216" s="3" t="s">
        <v>1132</v>
      </c>
      <c r="L4216" s="9"/>
      <c r="N4216" s="9"/>
      <c r="P4216" s="9"/>
    </row>
    <row r="4217" spans="1:22" ht="11.85" customHeight="1" thickBot="1" x14ac:dyDescent="0.25">
      <c r="A4217" s="3" t="s">
        <v>17</v>
      </c>
      <c r="C4217" s="26">
        <f>C4018+C4048-C4211</f>
        <v>481952.97999999952</v>
      </c>
      <c r="E4217" s="26">
        <f>E4018+E4048-E4211</f>
        <v>515062.28999999934</v>
      </c>
      <c r="G4217" s="26">
        <f>G4018+G4048-G4211</f>
        <v>574442.97999999905</v>
      </c>
      <c r="I4217" s="26">
        <f>I4018+I4048-I4211</f>
        <v>496472.97999999905</v>
      </c>
      <c r="K4217" s="26">
        <f>K4018+K4048-K4211</f>
        <v>496472.97999999905</v>
      </c>
      <c r="L4217" s="9"/>
      <c r="M4217" s="26">
        <f>M4018+M4048-M4211</f>
        <v>2331372.9799999991</v>
      </c>
      <c r="N4217" s="9"/>
      <c r="P4217" s="9"/>
      <c r="Q4217" s="26">
        <f>Q4018+Q4048-Q4211</f>
        <v>2331372.9799999991</v>
      </c>
      <c r="U4217" s="9"/>
    </row>
    <row r="4218" spans="1:22" ht="11.85" customHeight="1" thickTop="1" x14ac:dyDescent="0.2"/>
    <row r="4219" spans="1:22" ht="11.85" customHeight="1" x14ac:dyDescent="0.2"/>
    <row r="4220" spans="1:22" ht="11.85" customHeight="1" x14ac:dyDescent="0.2"/>
    <row r="4221" spans="1:22" ht="11.85" customHeight="1" x14ac:dyDescent="0.2"/>
    <row r="4222" spans="1:22" ht="11.85" customHeight="1" x14ac:dyDescent="0.2"/>
    <row r="4223" spans="1:22" ht="11.85" customHeight="1" x14ac:dyDescent="0.2"/>
    <row r="4224" spans="1:22" ht="11.85" customHeight="1" x14ac:dyDescent="0.2"/>
    <row r="4225" ht="11.85" customHeight="1" x14ac:dyDescent="0.2"/>
    <row r="4226" ht="11.85" customHeight="1" x14ac:dyDescent="0.2"/>
    <row r="4227" ht="11.85" customHeight="1" x14ac:dyDescent="0.2"/>
    <row r="4228" ht="11.85" customHeight="1" x14ac:dyDescent="0.2"/>
    <row r="4229" ht="11.85" customHeight="1" x14ac:dyDescent="0.2"/>
    <row r="4230" ht="11.85" customHeight="1" x14ac:dyDescent="0.2"/>
    <row r="4231" ht="11.85" customHeight="1" x14ac:dyDescent="0.2"/>
    <row r="4232" ht="11.85" customHeight="1" x14ac:dyDescent="0.2"/>
    <row r="4233" ht="11.85" customHeight="1" x14ac:dyDescent="0.2"/>
    <row r="4234" ht="11.85" customHeight="1" x14ac:dyDescent="0.2"/>
    <row r="4235" ht="11.85" customHeight="1" x14ac:dyDescent="0.2"/>
    <row r="4236" ht="11.85" customHeight="1" x14ac:dyDescent="0.2"/>
    <row r="4237" ht="11.85" customHeight="1" x14ac:dyDescent="0.2"/>
    <row r="4238" ht="11.85" customHeight="1" x14ac:dyDescent="0.2"/>
    <row r="4239" ht="11.85" customHeight="1" x14ac:dyDescent="0.2"/>
    <row r="4240" ht="11.85" customHeight="1" x14ac:dyDescent="0.2"/>
    <row r="4241" ht="11.85" customHeight="1" x14ac:dyDescent="0.2"/>
    <row r="4242" ht="11.85" customHeight="1" x14ac:dyDescent="0.2"/>
    <row r="4243" ht="11.85" customHeight="1" x14ac:dyDescent="0.2"/>
    <row r="4244" ht="11.85" customHeight="1" x14ac:dyDescent="0.2"/>
    <row r="4245" ht="11.85" customHeight="1" x14ac:dyDescent="0.2"/>
    <row r="4246" ht="11.85" customHeight="1" x14ac:dyDescent="0.2"/>
    <row r="4247" ht="11.85" customHeight="1" x14ac:dyDescent="0.2"/>
    <row r="4248" ht="11.85" customHeight="1" x14ac:dyDescent="0.2"/>
    <row r="4249" ht="11.85" customHeight="1" x14ac:dyDescent="0.2"/>
    <row r="4250" ht="11.85" customHeight="1" x14ac:dyDescent="0.2"/>
    <row r="4251" ht="11.85" customHeight="1" x14ac:dyDescent="0.2"/>
    <row r="4252" ht="11.85" customHeight="1" x14ac:dyDescent="0.2"/>
    <row r="4253" ht="11.85" customHeight="1" x14ac:dyDescent="0.2"/>
    <row r="4254" ht="11.85" customHeight="1" x14ac:dyDescent="0.2"/>
    <row r="4255" ht="11.85" customHeight="1" x14ac:dyDescent="0.2"/>
    <row r="4256" ht="11.85" customHeight="1" x14ac:dyDescent="0.2"/>
    <row r="4257" spans="1:19" ht="11.85" customHeight="1" x14ac:dyDescent="0.2"/>
    <row r="4258" spans="1:19" ht="11.85" customHeight="1" x14ac:dyDescent="0.2"/>
    <row r="4259" spans="1:19" ht="11.85" customHeight="1" x14ac:dyDescent="0.2"/>
    <row r="4260" spans="1:19" ht="11.85" customHeight="1" x14ac:dyDescent="0.2"/>
    <row r="4261" spans="1:19" ht="11.85" customHeight="1" x14ac:dyDescent="0.2"/>
    <row r="4262" spans="1:19" ht="11.85" customHeight="1" x14ac:dyDescent="0.2"/>
    <row r="4263" spans="1:19" ht="11.85" customHeight="1" x14ac:dyDescent="0.2"/>
    <row r="4264" spans="1:19" ht="11.85" customHeight="1" x14ac:dyDescent="0.2"/>
    <row r="4265" spans="1:19" ht="11.85" customHeight="1" x14ac:dyDescent="0.2">
      <c r="A4265" s="1"/>
      <c r="B4265" s="1"/>
      <c r="E4265" s="2" t="str">
        <f>$E$1</f>
        <v>CITY OF BRADY</v>
      </c>
    </row>
    <row r="4266" spans="1:19" ht="11.85" customHeight="1" x14ac:dyDescent="0.2">
      <c r="E4266" s="2" t="str">
        <f>$E$2</f>
        <v>BUDGET  REPORT</v>
      </c>
    </row>
    <row r="4267" spans="1:19" ht="11.85" customHeight="1" x14ac:dyDescent="0.2">
      <c r="E4267" s="2" t="str">
        <f>$E$3</f>
        <v>FISCAL YEAR 2025 - 2026</v>
      </c>
    </row>
    <row r="4268" spans="1:19" ht="11.85" customHeight="1" x14ac:dyDescent="0.2">
      <c r="A4268" s="3" t="s">
        <v>1698</v>
      </c>
      <c r="S4268" s="18"/>
    </row>
    <row r="4269" spans="1:19" ht="11.85" customHeight="1" x14ac:dyDescent="0.2"/>
    <row r="4270" spans="1:19" ht="11.85" customHeight="1" x14ac:dyDescent="0.2">
      <c r="I4270" s="49" t="str">
        <f>$I$6</f>
        <v>(----- 2024-2025------)</v>
      </c>
      <c r="J4270" s="49"/>
      <c r="K4270" s="49"/>
      <c r="L4270" s="6"/>
      <c r="M4270" s="50" t="str">
        <f>$M$6</f>
        <v>2025-2026</v>
      </c>
      <c r="N4270" s="50"/>
      <c r="O4270" s="50"/>
      <c r="P4270" s="50"/>
      <c r="Q4270" s="50"/>
    </row>
    <row r="4271" spans="1:19" ht="11.85" customHeight="1" x14ac:dyDescent="0.2">
      <c r="C4271" s="5" t="str">
        <f>$C$7</f>
        <v>2021-2022</v>
      </c>
      <c r="D4271" s="5"/>
      <c r="E4271" s="5" t="str">
        <f>$E$7</f>
        <v>2022-2023</v>
      </c>
      <c r="F4271" s="5"/>
      <c r="G4271" s="5" t="str">
        <f>$G$7</f>
        <v>2023-2024</v>
      </c>
      <c r="H4271" s="5"/>
      <c r="I4271" s="5" t="s">
        <v>9</v>
      </c>
      <c r="J4271" s="5"/>
      <c r="K4271" s="5" t="str">
        <f>+$K$7</f>
        <v>PROJECTED</v>
      </c>
      <c r="L4271" s="6"/>
      <c r="M4271" s="5" t="str">
        <f>$M$7</f>
        <v>2025-2026</v>
      </c>
      <c r="N4271" s="6"/>
      <c r="O4271" s="5" t="str">
        <f>$O$7</f>
        <v>2025-2026</v>
      </c>
      <c r="P4271" s="6"/>
      <c r="Q4271" s="5" t="str">
        <f>$Q$7</f>
        <v>APPROVED</v>
      </c>
    </row>
    <row r="4272" spans="1:19" ht="11.85" customHeight="1" x14ac:dyDescent="0.2">
      <c r="A4272" s="7"/>
      <c r="C4272" s="8" t="s">
        <v>12</v>
      </c>
      <c r="D4272" s="5"/>
      <c r="E4272" s="8" t="s">
        <v>12</v>
      </c>
      <c r="F4272" s="5"/>
      <c r="G4272" s="8" t="s">
        <v>12</v>
      </c>
      <c r="H4272" s="5"/>
      <c r="I4272" s="8" t="s">
        <v>13</v>
      </c>
      <c r="J4272" s="5"/>
      <c r="K4272" s="8" t="s">
        <v>13</v>
      </c>
      <c r="L4272" s="6"/>
      <c r="M4272" s="8" t="str">
        <f>$M$8</f>
        <v>BASE</v>
      </c>
      <c r="N4272" s="6"/>
      <c r="O4272" s="8" t="str">
        <f>$O$8</f>
        <v>SUPPLEMENTAL</v>
      </c>
      <c r="P4272" s="6"/>
      <c r="Q4272" s="8" t="str">
        <f>$Q$8</f>
        <v>BUDGET</v>
      </c>
    </row>
    <row r="4273" spans="1:19" ht="11.85" customHeight="1" x14ac:dyDescent="0.2">
      <c r="S4273" s="18"/>
    </row>
    <row r="4274" spans="1:19" ht="11.85" customHeight="1" x14ac:dyDescent="0.2">
      <c r="A4274" s="3" t="s">
        <v>16</v>
      </c>
    </row>
    <row r="4275" spans="1:19" ht="11.85" customHeight="1" x14ac:dyDescent="0.2">
      <c r="A4275" s="3" t="s">
        <v>17</v>
      </c>
      <c r="C4275" s="2">
        <v>242766.38</v>
      </c>
      <c r="E4275" s="2">
        <f>+C4555</f>
        <v>260041.13</v>
      </c>
      <c r="G4275" s="2">
        <f>+E4555</f>
        <v>218898.96999999986</v>
      </c>
      <c r="I4275" s="2">
        <f>+G4555</f>
        <v>320770.31999999995</v>
      </c>
      <c r="K4275" s="2">
        <f>+I4275</f>
        <v>320770.31999999995</v>
      </c>
      <c r="L4275" s="9"/>
      <c r="M4275" s="2">
        <f>+K4555</f>
        <v>243474.31999999995</v>
      </c>
      <c r="N4275" s="9"/>
      <c r="P4275" s="9"/>
      <c r="Q4275" s="2">
        <f>M4275</f>
        <v>243474.31999999995</v>
      </c>
    </row>
    <row r="4276" spans="1:19" ht="11.85" customHeight="1" x14ac:dyDescent="0.2">
      <c r="L4276" s="9"/>
      <c r="N4276" s="9"/>
      <c r="P4276" s="9"/>
    </row>
    <row r="4277" spans="1:19" ht="11.85" customHeight="1" x14ac:dyDescent="0.2">
      <c r="A4277" s="10" t="s">
        <v>18</v>
      </c>
      <c r="L4277" s="9"/>
      <c r="N4277" s="9"/>
      <c r="P4277" s="9"/>
    </row>
    <row r="4278" spans="1:19" ht="11.85" customHeight="1" x14ac:dyDescent="0.2">
      <c r="L4278" s="9"/>
      <c r="N4278" s="9"/>
      <c r="P4278" s="9"/>
    </row>
    <row r="4279" spans="1:19" ht="11.85" customHeight="1" x14ac:dyDescent="0.2">
      <c r="A4279" s="10" t="s">
        <v>1619</v>
      </c>
      <c r="L4279" s="9"/>
      <c r="N4279" s="9"/>
      <c r="P4279" s="9"/>
    </row>
    <row r="4280" spans="1:19" ht="11.85" customHeight="1" x14ac:dyDescent="0.2">
      <c r="A4280" s="3" t="s">
        <v>1699</v>
      </c>
      <c r="C4280" s="12">
        <v>5974.88</v>
      </c>
      <c r="E4280" s="12">
        <v>11712.8</v>
      </c>
      <c r="G4280" s="12">
        <v>6319.81</v>
      </c>
      <c r="I4280" s="12">
        <v>3000</v>
      </c>
      <c r="K4280" s="12">
        <v>3000</v>
      </c>
      <c r="L4280" s="9"/>
      <c r="M4280" s="12">
        <v>0</v>
      </c>
      <c r="N4280" s="9"/>
      <c r="O4280" s="12">
        <v>0</v>
      </c>
      <c r="P4280" s="9"/>
      <c r="Q4280" s="12">
        <f>M4280+O4280</f>
        <v>0</v>
      </c>
    </row>
    <row r="4281" spans="1:19" ht="11.85" customHeight="1" x14ac:dyDescent="0.2">
      <c r="A4281" s="3" t="s">
        <v>1333</v>
      </c>
      <c r="C4281" s="2">
        <f>SUM(C4280)</f>
        <v>5974.88</v>
      </c>
      <c r="E4281" s="2">
        <f>SUM(E4280)</f>
        <v>11712.8</v>
      </c>
      <c r="G4281" s="2">
        <f>SUM(G4280)</f>
        <v>6319.81</v>
      </c>
      <c r="I4281" s="2">
        <f>SUM(I4280)</f>
        <v>3000</v>
      </c>
      <c r="K4281" s="2">
        <f>SUM(K4280)</f>
        <v>3000</v>
      </c>
      <c r="L4281" s="9"/>
      <c r="M4281" s="2">
        <f>SUM(M4280)</f>
        <v>0</v>
      </c>
      <c r="N4281" s="9"/>
      <c r="O4281" s="2">
        <f>SUM(O4280)</f>
        <v>0</v>
      </c>
      <c r="P4281" s="9"/>
      <c r="Q4281" s="2">
        <f>SUM(Q4280)</f>
        <v>0</v>
      </c>
    </row>
    <row r="4282" spans="1:19" ht="11.85" customHeight="1" x14ac:dyDescent="0.2">
      <c r="L4282" s="9"/>
      <c r="N4282" s="9"/>
      <c r="P4282" s="9"/>
    </row>
    <row r="4283" spans="1:19" ht="11.85" customHeight="1" x14ac:dyDescent="0.2">
      <c r="A4283" s="10" t="s">
        <v>1627</v>
      </c>
      <c r="L4283" s="9"/>
      <c r="N4283" s="9"/>
      <c r="P4283" s="9"/>
    </row>
    <row r="4284" spans="1:19" ht="11.85" customHeight="1" x14ac:dyDescent="0.2">
      <c r="A4284" s="3" t="s">
        <v>1700</v>
      </c>
      <c r="C4284" s="2">
        <v>4114.5600000000004</v>
      </c>
      <c r="E4284" s="2">
        <v>500</v>
      </c>
      <c r="G4284" s="2">
        <v>0</v>
      </c>
      <c r="I4284" s="2">
        <v>0</v>
      </c>
      <c r="K4284" s="2">
        <v>0</v>
      </c>
      <c r="L4284" s="9"/>
      <c r="M4284" s="2">
        <v>0</v>
      </c>
      <c r="N4284" s="9"/>
      <c r="O4284" s="2">
        <v>0</v>
      </c>
      <c r="P4284" s="9"/>
      <c r="Q4284" s="2">
        <f t="shared" ref="Q4284:Q4300" si="118">M4284+O4284</f>
        <v>0</v>
      </c>
    </row>
    <row r="4285" spans="1:19" ht="11.85" customHeight="1" x14ac:dyDescent="0.2">
      <c r="A4285" s="3" t="s">
        <v>1701</v>
      </c>
      <c r="C4285" s="2">
        <v>0</v>
      </c>
      <c r="E4285" s="2">
        <v>0</v>
      </c>
      <c r="G4285" s="2">
        <v>0</v>
      </c>
      <c r="I4285" s="2">
        <v>0</v>
      </c>
      <c r="K4285" s="2">
        <v>0</v>
      </c>
      <c r="L4285" s="9"/>
      <c r="M4285" s="2">
        <v>9500</v>
      </c>
      <c r="N4285" s="9"/>
      <c r="O4285" s="2">
        <v>0</v>
      </c>
      <c r="P4285" s="9"/>
      <c r="Q4285" s="2">
        <f t="shared" si="118"/>
        <v>9500</v>
      </c>
    </row>
    <row r="4286" spans="1:19" ht="11.85" customHeight="1" x14ac:dyDescent="0.2">
      <c r="A4286" s="3" t="s">
        <v>1702</v>
      </c>
      <c r="C4286" s="2">
        <v>0</v>
      </c>
      <c r="E4286" s="2">
        <v>6</v>
      </c>
      <c r="G4286" s="2">
        <v>20</v>
      </c>
      <c r="I4286" s="2">
        <v>0</v>
      </c>
      <c r="K4286" s="2">
        <v>0</v>
      </c>
      <c r="L4286" s="9"/>
      <c r="M4286" s="2">
        <v>0</v>
      </c>
      <c r="N4286" s="9"/>
      <c r="O4286" s="2">
        <v>0</v>
      </c>
      <c r="P4286" s="9"/>
      <c r="Q4286" s="2">
        <f t="shared" si="118"/>
        <v>0</v>
      </c>
    </row>
    <row r="4287" spans="1:19" ht="11.85" hidden="1" customHeight="1" x14ac:dyDescent="0.2">
      <c r="A4287" s="3" t="s">
        <v>1703</v>
      </c>
      <c r="C4287" s="2">
        <v>0</v>
      </c>
      <c r="E4287" s="2">
        <v>0</v>
      </c>
      <c r="G4287" s="2">
        <v>0</v>
      </c>
      <c r="I4287" s="2">
        <v>0</v>
      </c>
      <c r="K4287" s="2">
        <v>0</v>
      </c>
      <c r="L4287" s="9"/>
      <c r="M4287" s="2">
        <v>0</v>
      </c>
      <c r="N4287" s="9"/>
      <c r="O4287" s="2">
        <v>0</v>
      </c>
      <c r="P4287" s="9"/>
      <c r="Q4287" s="2">
        <f t="shared" si="118"/>
        <v>0</v>
      </c>
    </row>
    <row r="4288" spans="1:19" ht="11.85" customHeight="1" x14ac:dyDescent="0.2">
      <c r="A4288" s="3" t="s">
        <v>1704</v>
      </c>
      <c r="C4288" s="2">
        <v>176636.77</v>
      </c>
      <c r="E4288" s="2">
        <v>172360.55</v>
      </c>
      <c r="G4288" s="2">
        <v>164397.22</v>
      </c>
      <c r="I4288" s="2">
        <v>160000</v>
      </c>
      <c r="K4288" s="2">
        <v>160000</v>
      </c>
      <c r="L4288" s="9"/>
      <c r="M4288" s="2">
        <v>165000</v>
      </c>
      <c r="N4288" s="9"/>
      <c r="O4288" s="2">
        <v>0</v>
      </c>
      <c r="P4288" s="9"/>
      <c r="Q4288" s="2">
        <f t="shared" si="118"/>
        <v>165000</v>
      </c>
    </row>
    <row r="4289" spans="1:21" ht="11.85" customHeight="1" x14ac:dyDescent="0.2">
      <c r="A4289" s="3" t="s">
        <v>1705</v>
      </c>
      <c r="C4289" s="2">
        <v>9565.9500000000007</v>
      </c>
      <c r="E4289" s="2">
        <v>9591.6</v>
      </c>
      <c r="G4289" s="2">
        <v>8231.01</v>
      </c>
      <c r="I4289" s="2">
        <v>9000</v>
      </c>
      <c r="K4289" s="2">
        <v>9000</v>
      </c>
      <c r="L4289" s="9"/>
      <c r="M4289" s="2">
        <v>9000</v>
      </c>
      <c r="N4289" s="9"/>
      <c r="O4289" s="2">
        <v>0</v>
      </c>
      <c r="P4289" s="9"/>
      <c r="Q4289" s="2">
        <f t="shared" si="118"/>
        <v>9000</v>
      </c>
    </row>
    <row r="4290" spans="1:21" ht="11.85" customHeight="1" x14ac:dyDescent="0.2">
      <c r="A4290" s="3" t="s">
        <v>1706</v>
      </c>
      <c r="C4290" s="2">
        <v>34068.47</v>
      </c>
      <c r="E4290" s="2">
        <v>64761.39</v>
      </c>
      <c r="G4290" s="2">
        <v>78267.429999999993</v>
      </c>
      <c r="I4290" s="2">
        <v>80000</v>
      </c>
      <c r="K4290" s="2">
        <v>80000</v>
      </c>
      <c r="L4290" s="9"/>
      <c r="M4290" s="2">
        <v>90000</v>
      </c>
      <c r="N4290" s="9"/>
      <c r="O4290" s="2">
        <v>0</v>
      </c>
      <c r="P4290" s="9"/>
      <c r="Q4290" s="2">
        <f t="shared" si="118"/>
        <v>90000</v>
      </c>
    </row>
    <row r="4291" spans="1:21" ht="11.85" customHeight="1" x14ac:dyDescent="0.2">
      <c r="A4291" s="3" t="s">
        <v>1707</v>
      </c>
      <c r="C4291" s="2">
        <v>495.49</v>
      </c>
      <c r="E4291" s="2">
        <v>0</v>
      </c>
      <c r="G4291" s="2">
        <v>0</v>
      </c>
      <c r="I4291" s="2">
        <v>0</v>
      </c>
      <c r="K4291" s="2">
        <v>0</v>
      </c>
      <c r="L4291" s="9"/>
      <c r="M4291" s="2">
        <v>0</v>
      </c>
      <c r="N4291" s="9"/>
      <c r="O4291" s="2">
        <v>0</v>
      </c>
      <c r="P4291" s="9"/>
      <c r="Q4291" s="2">
        <f t="shared" si="118"/>
        <v>0</v>
      </c>
    </row>
    <row r="4292" spans="1:21" ht="11.85" customHeight="1" x14ac:dyDescent="0.2">
      <c r="A4292" s="3" t="s">
        <v>1708</v>
      </c>
      <c r="C4292" s="2">
        <v>-330.59</v>
      </c>
      <c r="D4292" s="9"/>
      <c r="E4292" s="2">
        <v>221.63</v>
      </c>
      <c r="F4292" s="9"/>
      <c r="G4292" s="2">
        <v>10.18</v>
      </c>
      <c r="H4292" s="9"/>
      <c r="I4292" s="25">
        <v>-200</v>
      </c>
      <c r="J4292" s="25"/>
      <c r="K4292" s="25">
        <v>-200</v>
      </c>
      <c r="L4292" s="9"/>
      <c r="M4292" s="9">
        <v>0</v>
      </c>
      <c r="N4292" s="46"/>
      <c r="O4292" s="2">
        <v>0</v>
      </c>
      <c r="P4292" s="46"/>
      <c r="Q4292" s="9">
        <f t="shared" si="118"/>
        <v>0</v>
      </c>
    </row>
    <row r="4293" spans="1:21" ht="11.85" customHeight="1" x14ac:dyDescent="0.2">
      <c r="A4293" s="3" t="s">
        <v>1709</v>
      </c>
      <c r="C4293" s="2">
        <v>511.06</v>
      </c>
      <c r="E4293" s="2">
        <v>356.22</v>
      </c>
      <c r="G4293" s="2">
        <v>409.44</v>
      </c>
      <c r="I4293" s="2">
        <v>0</v>
      </c>
      <c r="K4293" s="2">
        <v>0</v>
      </c>
      <c r="L4293" s="9"/>
      <c r="M4293" s="2">
        <v>0</v>
      </c>
      <c r="N4293" s="9"/>
      <c r="O4293" s="2">
        <v>0</v>
      </c>
      <c r="P4293" s="9"/>
      <c r="Q4293" s="2">
        <f t="shared" si="118"/>
        <v>0</v>
      </c>
    </row>
    <row r="4294" spans="1:21" ht="11.85" hidden="1" customHeight="1" x14ac:dyDescent="0.2">
      <c r="A4294" s="3" t="s">
        <v>1710</v>
      </c>
      <c r="C4294" s="2">
        <v>0</v>
      </c>
      <c r="E4294" s="2">
        <v>0</v>
      </c>
      <c r="G4294" s="2">
        <v>0</v>
      </c>
      <c r="I4294" s="2">
        <v>0</v>
      </c>
      <c r="K4294" s="2">
        <v>0</v>
      </c>
      <c r="L4294" s="9"/>
      <c r="M4294" s="2">
        <v>0</v>
      </c>
      <c r="N4294" s="9"/>
      <c r="O4294" s="2">
        <v>0</v>
      </c>
      <c r="P4294" s="9"/>
      <c r="Q4294" s="2">
        <f t="shared" si="118"/>
        <v>0</v>
      </c>
    </row>
    <row r="4295" spans="1:21" ht="11.85" customHeight="1" x14ac:dyDescent="0.2">
      <c r="A4295" s="3" t="s">
        <v>1711</v>
      </c>
      <c r="C4295" s="2">
        <v>0</v>
      </c>
      <c r="E4295" s="2">
        <v>0</v>
      </c>
      <c r="G4295" s="2">
        <v>0</v>
      </c>
      <c r="I4295" s="2">
        <v>0</v>
      </c>
      <c r="K4295" s="2">
        <v>0</v>
      </c>
      <c r="L4295" s="9"/>
      <c r="M4295" s="2">
        <v>0</v>
      </c>
      <c r="N4295" s="9"/>
      <c r="O4295" s="2">
        <v>0</v>
      </c>
      <c r="P4295" s="9"/>
      <c r="Q4295" s="2">
        <f t="shared" si="118"/>
        <v>0</v>
      </c>
    </row>
    <row r="4296" spans="1:21" ht="11.85" customHeight="1" x14ac:dyDescent="0.2">
      <c r="A4296" s="3" t="s">
        <v>1712</v>
      </c>
      <c r="C4296" s="2">
        <v>1822.46</v>
      </c>
      <c r="E4296" s="2">
        <v>1791.38</v>
      </c>
      <c r="G4296" s="2">
        <v>1779.17</v>
      </c>
      <c r="I4296" s="2">
        <v>1600</v>
      </c>
      <c r="K4296" s="2">
        <v>1600</v>
      </c>
      <c r="L4296" s="9"/>
      <c r="M4296" s="2">
        <v>1800</v>
      </c>
      <c r="N4296" s="9"/>
      <c r="O4296" s="2">
        <v>0</v>
      </c>
      <c r="P4296" s="9"/>
      <c r="Q4296" s="2">
        <f t="shared" si="118"/>
        <v>1800</v>
      </c>
    </row>
    <row r="4297" spans="1:21" ht="11.85" customHeight="1" x14ac:dyDescent="0.2">
      <c r="A4297" s="3" t="s">
        <v>1713</v>
      </c>
      <c r="C4297" s="2">
        <v>1156.6600000000001</v>
      </c>
      <c r="E4297" s="2">
        <v>960</v>
      </c>
      <c r="G4297" s="2">
        <v>1110</v>
      </c>
      <c r="I4297" s="2">
        <v>500</v>
      </c>
      <c r="K4297" s="2">
        <v>500</v>
      </c>
      <c r="L4297" s="9"/>
      <c r="M4297" s="2">
        <v>500</v>
      </c>
      <c r="N4297" s="9"/>
      <c r="O4297" s="2">
        <v>0</v>
      </c>
      <c r="P4297" s="9"/>
      <c r="Q4297" s="2">
        <f t="shared" si="118"/>
        <v>500</v>
      </c>
    </row>
    <row r="4298" spans="1:21" ht="11.85" hidden="1" customHeight="1" x14ac:dyDescent="0.2">
      <c r="A4298" s="3" t="s">
        <v>1714</v>
      </c>
      <c r="C4298" s="2">
        <v>0</v>
      </c>
      <c r="E4298" s="2">
        <v>0</v>
      </c>
      <c r="G4298" s="2">
        <v>0</v>
      </c>
      <c r="I4298" s="2">
        <v>0</v>
      </c>
      <c r="K4298" s="2">
        <v>0</v>
      </c>
      <c r="L4298" s="9"/>
      <c r="M4298" s="2">
        <v>0</v>
      </c>
      <c r="N4298" s="9"/>
      <c r="O4298" s="2">
        <v>0</v>
      </c>
      <c r="P4298" s="9"/>
      <c r="Q4298" s="2">
        <f t="shared" si="118"/>
        <v>0</v>
      </c>
    </row>
    <row r="4299" spans="1:21" ht="11.85" hidden="1" customHeight="1" x14ac:dyDescent="0.2">
      <c r="A4299" s="3" t="s">
        <v>1715</v>
      </c>
      <c r="C4299" s="2">
        <v>0</v>
      </c>
      <c r="E4299" s="2">
        <v>0</v>
      </c>
      <c r="G4299" s="2">
        <v>0</v>
      </c>
      <c r="I4299" s="2">
        <v>0</v>
      </c>
      <c r="K4299" s="2">
        <v>0</v>
      </c>
      <c r="L4299" s="9"/>
      <c r="M4299" s="2">
        <v>0</v>
      </c>
      <c r="N4299" s="9"/>
      <c r="O4299" s="2">
        <v>0</v>
      </c>
      <c r="P4299" s="9"/>
      <c r="Q4299" s="2">
        <f t="shared" si="118"/>
        <v>0</v>
      </c>
    </row>
    <row r="4300" spans="1:21" ht="11.85" customHeight="1" x14ac:dyDescent="0.2">
      <c r="A4300" s="3" t="s">
        <v>1716</v>
      </c>
      <c r="C4300" s="12">
        <v>9048.56</v>
      </c>
      <c r="E4300" s="12">
        <v>49719.06</v>
      </c>
      <c r="G4300" s="12">
        <v>57120.45</v>
      </c>
      <c r="I4300" s="12">
        <v>30000</v>
      </c>
      <c r="K4300" s="12">
        <v>30000</v>
      </c>
      <c r="L4300" s="9"/>
      <c r="M4300" s="12">
        <v>24000</v>
      </c>
      <c r="N4300" s="9"/>
      <c r="O4300" s="12">
        <v>0</v>
      </c>
      <c r="P4300" s="9"/>
      <c r="Q4300" s="12">
        <f t="shared" si="118"/>
        <v>24000</v>
      </c>
    </row>
    <row r="4301" spans="1:21" ht="11.85" customHeight="1" x14ac:dyDescent="0.2">
      <c r="A4301" s="3" t="s">
        <v>1344</v>
      </c>
      <c r="C4301" s="2">
        <f>SUM(C4284:C4300)</f>
        <v>237089.38999999998</v>
      </c>
      <c r="E4301" s="2">
        <f>SUM(E4284:E4300)</f>
        <v>300267.82999999996</v>
      </c>
      <c r="G4301" s="2">
        <f>SUM(G4284:G4300)</f>
        <v>311344.90000000002</v>
      </c>
      <c r="I4301" s="2">
        <f>SUM(I4284:I4300)</f>
        <v>280900</v>
      </c>
      <c r="K4301" s="2">
        <f>SUM(K4284:K4300)</f>
        <v>280900</v>
      </c>
      <c r="L4301" s="9"/>
      <c r="M4301" s="2">
        <f>SUM(M4284:M4300)</f>
        <v>299800</v>
      </c>
      <c r="N4301" s="9"/>
      <c r="O4301" s="2">
        <f>SUM(O4284:O4300)</f>
        <v>0</v>
      </c>
      <c r="P4301" s="9"/>
      <c r="Q4301" s="2">
        <f>SUM(Q4284:Q4300)</f>
        <v>299800</v>
      </c>
      <c r="U4301" s="9"/>
    </row>
    <row r="4302" spans="1:21" ht="11.85" customHeight="1" x14ac:dyDescent="0.2">
      <c r="L4302" s="9"/>
      <c r="N4302" s="9"/>
      <c r="P4302" s="9"/>
    </row>
    <row r="4303" spans="1:21" ht="11.85" customHeight="1" x14ac:dyDescent="0.2">
      <c r="A4303" s="10" t="s">
        <v>250</v>
      </c>
      <c r="L4303" s="9"/>
      <c r="N4303" s="9"/>
      <c r="P4303" s="9"/>
    </row>
    <row r="4304" spans="1:21" ht="11.85" customHeight="1" x14ac:dyDescent="0.2">
      <c r="A4304" s="3" t="s">
        <v>1717</v>
      </c>
      <c r="C4304" s="2">
        <v>0</v>
      </c>
      <c r="E4304" s="2">
        <v>0</v>
      </c>
      <c r="G4304" s="2">
        <v>0</v>
      </c>
      <c r="I4304" s="2">
        <v>0</v>
      </c>
      <c r="K4304" s="2">
        <v>0</v>
      </c>
      <c r="L4304" s="9"/>
      <c r="M4304" s="2">
        <v>41100</v>
      </c>
      <c r="N4304" s="9"/>
      <c r="O4304" s="2">
        <v>0</v>
      </c>
      <c r="P4304" s="9"/>
      <c r="Q4304" s="2">
        <f>M4304+O4304</f>
        <v>41100</v>
      </c>
    </row>
    <row r="4305" spans="1:22" ht="11.85" hidden="1" customHeight="1" x14ac:dyDescent="0.2">
      <c r="A4305" s="3" t="s">
        <v>1718</v>
      </c>
      <c r="C4305" s="2">
        <v>0</v>
      </c>
      <c r="E4305" s="2">
        <v>0</v>
      </c>
      <c r="G4305" s="2">
        <v>0</v>
      </c>
      <c r="I4305" s="2">
        <v>0</v>
      </c>
      <c r="K4305" s="2">
        <v>0</v>
      </c>
      <c r="L4305" s="9"/>
      <c r="M4305" s="2">
        <v>0</v>
      </c>
      <c r="N4305" s="9"/>
      <c r="O4305" s="2">
        <v>0</v>
      </c>
      <c r="P4305" s="9"/>
      <c r="Q4305" s="2">
        <f t="shared" ref="Q4305:Q4310" si="119">M4305+O4305</f>
        <v>0</v>
      </c>
    </row>
    <row r="4306" spans="1:22" ht="11.85" customHeight="1" x14ac:dyDescent="0.2">
      <c r="A4306" s="3" t="s">
        <v>1719</v>
      </c>
      <c r="C4306" s="2">
        <v>0</v>
      </c>
      <c r="E4306" s="2">
        <v>54999</v>
      </c>
      <c r="G4306" s="2">
        <v>75000</v>
      </c>
      <c r="I4306" s="2">
        <v>75000</v>
      </c>
      <c r="K4306" s="2">
        <v>75000</v>
      </c>
      <c r="L4306" s="9"/>
      <c r="M4306" s="2">
        <v>97000</v>
      </c>
      <c r="N4306" s="9"/>
      <c r="O4306" s="2">
        <v>0</v>
      </c>
      <c r="P4306" s="9"/>
      <c r="Q4306" s="2">
        <f t="shared" si="119"/>
        <v>97000</v>
      </c>
    </row>
    <row r="4307" spans="1:22" ht="11.85" hidden="1" customHeight="1" x14ac:dyDescent="0.2">
      <c r="A4307" s="3" t="s">
        <v>1720</v>
      </c>
      <c r="C4307" s="2">
        <v>0</v>
      </c>
      <c r="E4307" s="2">
        <v>0</v>
      </c>
      <c r="G4307" s="2">
        <v>0</v>
      </c>
      <c r="I4307" s="2">
        <v>0</v>
      </c>
      <c r="K4307" s="2">
        <v>0</v>
      </c>
      <c r="L4307" s="9"/>
      <c r="M4307" s="2">
        <v>0</v>
      </c>
      <c r="N4307" s="9"/>
      <c r="O4307" s="2">
        <v>0</v>
      </c>
      <c r="P4307" s="9"/>
      <c r="Q4307" s="2">
        <f t="shared" si="119"/>
        <v>0</v>
      </c>
    </row>
    <row r="4308" spans="1:22" ht="11.85" customHeight="1" x14ac:dyDescent="0.2">
      <c r="A4308" s="3" t="s">
        <v>1721</v>
      </c>
      <c r="C4308" s="2">
        <v>400008</v>
      </c>
      <c r="E4308" s="2">
        <v>245000</v>
      </c>
      <c r="G4308" s="2">
        <v>244999.2</v>
      </c>
      <c r="I4308" s="2">
        <v>185000</v>
      </c>
      <c r="K4308" s="2">
        <v>185000</v>
      </c>
      <c r="L4308" s="9"/>
      <c r="M4308" s="2">
        <v>200000</v>
      </c>
      <c r="N4308" s="9"/>
      <c r="O4308" s="2">
        <v>30000</v>
      </c>
      <c r="P4308" s="9"/>
      <c r="Q4308" s="2">
        <f t="shared" si="119"/>
        <v>230000</v>
      </c>
    </row>
    <row r="4309" spans="1:22" ht="11.85" customHeight="1" x14ac:dyDescent="0.2">
      <c r="A4309" s="3" t="s">
        <v>1722</v>
      </c>
      <c r="C4309" s="2">
        <v>0</v>
      </c>
      <c r="E4309" s="2">
        <v>54999</v>
      </c>
      <c r="G4309" s="2">
        <v>39996</v>
      </c>
      <c r="I4309" s="2">
        <v>50000</v>
      </c>
      <c r="K4309" s="2">
        <v>50000</v>
      </c>
      <c r="L4309" s="9"/>
      <c r="M4309" s="2">
        <v>60000</v>
      </c>
      <c r="N4309" s="9"/>
      <c r="O4309" s="2">
        <v>0</v>
      </c>
      <c r="P4309" s="9"/>
      <c r="Q4309" s="2">
        <f t="shared" si="119"/>
        <v>60000</v>
      </c>
    </row>
    <row r="4310" spans="1:22" ht="11.85" customHeight="1" x14ac:dyDescent="0.2">
      <c r="A4310" s="3" t="s">
        <v>1723</v>
      </c>
      <c r="C4310" s="2">
        <v>0</v>
      </c>
      <c r="E4310" s="2">
        <v>35004</v>
      </c>
      <c r="G4310" s="2">
        <v>39999.599999999999</v>
      </c>
      <c r="I4310" s="2">
        <v>40000</v>
      </c>
      <c r="K4310" s="2">
        <v>40000</v>
      </c>
      <c r="L4310" s="9"/>
      <c r="M4310" s="2">
        <v>60000</v>
      </c>
      <c r="N4310" s="9"/>
      <c r="O4310" s="2">
        <v>0</v>
      </c>
      <c r="P4310" s="9"/>
      <c r="Q4310" s="2">
        <f t="shared" si="119"/>
        <v>60000</v>
      </c>
    </row>
    <row r="4311" spans="1:22" ht="11.85" customHeight="1" x14ac:dyDescent="0.2">
      <c r="A4311" s="3" t="s">
        <v>1724</v>
      </c>
      <c r="C4311" s="12">
        <v>0</v>
      </c>
      <c r="E4311" s="12">
        <v>0</v>
      </c>
      <c r="G4311" s="12">
        <v>0</v>
      </c>
      <c r="I4311" s="12">
        <v>0</v>
      </c>
      <c r="K4311" s="12">
        <v>0</v>
      </c>
      <c r="L4311" s="9"/>
      <c r="M4311" s="12">
        <v>0</v>
      </c>
      <c r="N4311" s="9"/>
      <c r="O4311" s="12">
        <v>0</v>
      </c>
      <c r="P4311" s="9"/>
      <c r="Q4311" s="12">
        <f>M4311+O4311</f>
        <v>0</v>
      </c>
    </row>
    <row r="4312" spans="1:22" ht="11.85" customHeight="1" x14ac:dyDescent="0.2">
      <c r="A4312" s="3" t="s">
        <v>264</v>
      </c>
      <c r="C4312" s="2">
        <f>SUM(C4304:C4311)</f>
        <v>400008</v>
      </c>
      <c r="E4312" s="2">
        <f>SUM(E4304:E4311)</f>
        <v>390002</v>
      </c>
      <c r="G4312" s="2">
        <f>SUM(G4304:G4311)</f>
        <v>399994.8</v>
      </c>
      <c r="I4312" s="2">
        <f>SUM(I4304:I4311)</f>
        <v>350000</v>
      </c>
      <c r="K4312" s="2">
        <f>SUM(K4304:K4311)</f>
        <v>350000</v>
      </c>
      <c r="L4312" s="9"/>
      <c r="M4312" s="2">
        <f>SUM(M4304:M4311)</f>
        <v>458100</v>
      </c>
      <c r="N4312" s="9"/>
      <c r="O4312" s="2">
        <f>SUM(O4304:O4311)</f>
        <v>30000</v>
      </c>
      <c r="P4312" s="9"/>
      <c r="Q4312" s="2">
        <f>SUM(Q4304:Q4311)</f>
        <v>488100</v>
      </c>
      <c r="R4312" s="54"/>
      <c r="U4312" s="9"/>
    </row>
    <row r="4313" spans="1:22" ht="11.85" customHeight="1" x14ac:dyDescent="0.2">
      <c r="L4313" s="9"/>
      <c r="N4313" s="9"/>
      <c r="P4313" s="9"/>
    </row>
    <row r="4314" spans="1:22" ht="11.85" customHeight="1" thickBot="1" x14ac:dyDescent="0.25">
      <c r="A4314" s="3" t="s">
        <v>276</v>
      </c>
      <c r="C4314" s="26">
        <f>C4281+C4301+C4312</f>
        <v>643072.27</v>
      </c>
      <c r="E4314" s="26">
        <f>E4281+E4301+E4312</f>
        <v>701982.62999999989</v>
      </c>
      <c r="G4314" s="26">
        <f>G4281+G4301+G4312</f>
        <v>717659.51</v>
      </c>
      <c r="I4314" s="26">
        <f>I4281+I4301+I4312</f>
        <v>633900</v>
      </c>
      <c r="K4314" s="26">
        <f>K4281+K4301+K4312</f>
        <v>633900</v>
      </c>
      <c r="L4314" s="9"/>
      <c r="M4314" s="26">
        <f>M4281+M4301+M4312</f>
        <v>757900</v>
      </c>
      <c r="N4314" s="9"/>
      <c r="O4314" s="26">
        <f>O4281+O4301+O4312</f>
        <v>30000</v>
      </c>
      <c r="P4314" s="9"/>
      <c r="Q4314" s="26">
        <f>Q4281+Q4301+Q4312</f>
        <v>787900</v>
      </c>
      <c r="T4314" s="14"/>
      <c r="U4314" s="9"/>
      <c r="V4314" s="9"/>
    </row>
    <row r="4315" spans="1:22" ht="11.85" customHeight="1" thickTop="1" x14ac:dyDescent="0.2">
      <c r="L4315" s="9"/>
      <c r="N4315" s="9"/>
      <c r="P4315" s="9"/>
    </row>
    <row r="4316" spans="1:22" ht="11.85" customHeight="1" x14ac:dyDescent="0.2">
      <c r="A4316" s="3" t="s">
        <v>277</v>
      </c>
      <c r="C4316" s="2">
        <f>C4275+C4314</f>
        <v>885838.65</v>
      </c>
      <c r="E4316" s="2">
        <f>E4275+E4314</f>
        <v>962023.75999999989</v>
      </c>
      <c r="G4316" s="2">
        <f>G4275+G4314</f>
        <v>936558.47999999986</v>
      </c>
      <c r="I4316" s="2">
        <f>I4275+I4314</f>
        <v>954670.32</v>
      </c>
      <c r="K4316" s="2">
        <f>K4275+K4314</f>
        <v>954670.32</v>
      </c>
      <c r="L4316" s="9"/>
      <c r="M4316" s="2">
        <f>M4275+M4314</f>
        <v>1001374.32</v>
      </c>
      <c r="N4316" s="9"/>
      <c r="P4316" s="9"/>
      <c r="Q4316" s="2">
        <f>Q4275+Q4314</f>
        <v>1031374.32</v>
      </c>
      <c r="T4316" s="14"/>
    </row>
    <row r="4317" spans="1:22" ht="11.85" customHeight="1" x14ac:dyDescent="0.2">
      <c r="L4317" s="9"/>
      <c r="N4317" s="9"/>
      <c r="P4317" s="9"/>
    </row>
    <row r="4318" spans="1:22" ht="11.85" customHeight="1" x14ac:dyDescent="0.2">
      <c r="L4318" s="9"/>
      <c r="N4318" s="9"/>
      <c r="P4318" s="9"/>
    </row>
    <row r="4319" spans="1:22" ht="11.85" customHeight="1" x14ac:dyDescent="0.2">
      <c r="L4319" s="9"/>
      <c r="N4319" s="9"/>
      <c r="P4319" s="9"/>
    </row>
    <row r="4320" spans="1:22" ht="11.85" customHeight="1" x14ac:dyDescent="0.2">
      <c r="L4320" s="9"/>
      <c r="N4320" s="9"/>
      <c r="P4320" s="9"/>
    </row>
    <row r="4321" spans="1:16" ht="11.85" customHeight="1" x14ac:dyDescent="0.2">
      <c r="L4321" s="9"/>
      <c r="N4321" s="9"/>
      <c r="P4321" s="9"/>
    </row>
    <row r="4322" spans="1:16" ht="11.85" customHeight="1" x14ac:dyDescent="0.2">
      <c r="L4322" s="9"/>
      <c r="N4322" s="9"/>
      <c r="P4322" s="9"/>
    </row>
    <row r="4323" spans="1:16" ht="11.85" customHeight="1" x14ac:dyDescent="0.2">
      <c r="L4323" s="9"/>
      <c r="N4323" s="9"/>
      <c r="P4323" s="9"/>
    </row>
    <row r="4324" spans="1:16" ht="11.85" customHeight="1" x14ac:dyDescent="0.2">
      <c r="L4324" s="9"/>
      <c r="N4324" s="9"/>
      <c r="P4324" s="9"/>
    </row>
    <row r="4325" spans="1:16" ht="11.85" customHeight="1" x14ac:dyDescent="0.2">
      <c r="L4325" s="9"/>
      <c r="N4325" s="9"/>
      <c r="P4325" s="9"/>
    </row>
    <row r="4326" spans="1:16" ht="11.85" customHeight="1" x14ac:dyDescent="0.2">
      <c r="L4326" s="9"/>
      <c r="N4326" s="9"/>
      <c r="P4326" s="9"/>
    </row>
    <row r="4327" spans="1:16" ht="11.85" customHeight="1" x14ac:dyDescent="0.2">
      <c r="L4327" s="9"/>
      <c r="N4327" s="9"/>
      <c r="P4327" s="9"/>
    </row>
    <row r="4328" spans="1:16" ht="11.85" customHeight="1" x14ac:dyDescent="0.2">
      <c r="L4328" s="9"/>
      <c r="N4328" s="9"/>
      <c r="P4328" s="9"/>
    </row>
    <row r="4329" spans="1:16" ht="11.85" customHeight="1" x14ac:dyDescent="0.2">
      <c r="L4329" s="9"/>
      <c r="N4329" s="9"/>
      <c r="P4329" s="9"/>
    </row>
    <row r="4330" spans="1:16" ht="11.85" customHeight="1" x14ac:dyDescent="0.2">
      <c r="L4330" s="9"/>
      <c r="N4330" s="9"/>
      <c r="P4330" s="9"/>
    </row>
    <row r="4331" spans="1:16" ht="11.85" customHeight="1" x14ac:dyDescent="0.2">
      <c r="L4331" s="9"/>
      <c r="N4331" s="9"/>
      <c r="P4331" s="9"/>
    </row>
    <row r="4332" spans="1:16" ht="11.85" customHeight="1" x14ac:dyDescent="0.2">
      <c r="A4332" s="1"/>
      <c r="B4332" s="1"/>
      <c r="E4332" s="2" t="str">
        <f>$E$1</f>
        <v>CITY OF BRADY</v>
      </c>
    </row>
    <row r="4333" spans="1:16" ht="11.85" customHeight="1" x14ac:dyDescent="0.2">
      <c r="E4333" s="2" t="str">
        <f>$E$2</f>
        <v>BUDGET  REPORT</v>
      </c>
    </row>
    <row r="4334" spans="1:16" ht="11.85" customHeight="1" x14ac:dyDescent="0.2">
      <c r="E4334" s="2" t="str">
        <f>$E$3</f>
        <v>FISCAL YEAR 2025 - 2026</v>
      </c>
    </row>
    <row r="4335" spans="1:16" ht="11.85" customHeight="1" x14ac:dyDescent="0.2">
      <c r="A4335" s="3" t="s">
        <v>1698</v>
      </c>
    </row>
    <row r="4336" spans="1:16" ht="11.85" customHeight="1" x14ac:dyDescent="0.2">
      <c r="A4336" s="3" t="s">
        <v>1725</v>
      </c>
    </row>
    <row r="4337" spans="1:21" ht="11.85" customHeight="1" x14ac:dyDescent="0.2">
      <c r="I4337" s="49" t="str">
        <f>$I$6</f>
        <v>(----- 2024-2025------)</v>
      </c>
      <c r="J4337" s="49"/>
      <c r="K4337" s="49"/>
      <c r="L4337" s="6"/>
      <c r="M4337" s="50" t="str">
        <f>$M$6</f>
        <v>2025-2026</v>
      </c>
      <c r="N4337" s="50"/>
      <c r="O4337" s="50"/>
      <c r="P4337" s="50"/>
      <c r="Q4337" s="50"/>
    </row>
    <row r="4338" spans="1:21" ht="11.85" customHeight="1" x14ac:dyDescent="0.2">
      <c r="C4338" s="5" t="str">
        <f>$C$7</f>
        <v>2021-2022</v>
      </c>
      <c r="D4338" s="5"/>
      <c r="E4338" s="5" t="str">
        <f>$E$7</f>
        <v>2022-2023</v>
      </c>
      <c r="F4338" s="5"/>
      <c r="G4338" s="5" t="str">
        <f>$G$7</f>
        <v>2023-2024</v>
      </c>
      <c r="H4338" s="5"/>
      <c r="I4338" s="5" t="s">
        <v>9</v>
      </c>
      <c r="J4338" s="5"/>
      <c r="K4338" s="5" t="str">
        <f>+$K$7</f>
        <v>PROJECTED</v>
      </c>
      <c r="L4338" s="6"/>
      <c r="M4338" s="5" t="str">
        <f>$M$7</f>
        <v>2025-2026</v>
      </c>
      <c r="N4338" s="6"/>
      <c r="O4338" s="5" t="str">
        <f>$O$7</f>
        <v>2025-2026</v>
      </c>
      <c r="P4338" s="6"/>
      <c r="Q4338" s="5" t="str">
        <f>$Q$7</f>
        <v>APPROVED</v>
      </c>
    </row>
    <row r="4339" spans="1:21" ht="11.85" customHeight="1" x14ac:dyDescent="0.2">
      <c r="A4339" s="7" t="s">
        <v>279</v>
      </c>
      <c r="C4339" s="8" t="s">
        <v>12</v>
      </c>
      <c r="D4339" s="5"/>
      <c r="E4339" s="8" t="s">
        <v>12</v>
      </c>
      <c r="F4339" s="5"/>
      <c r="G4339" s="8" t="s">
        <v>12</v>
      </c>
      <c r="H4339" s="5"/>
      <c r="I4339" s="8" t="s">
        <v>13</v>
      </c>
      <c r="J4339" s="5"/>
      <c r="K4339" s="8" t="s">
        <v>13</v>
      </c>
      <c r="L4339" s="6"/>
      <c r="M4339" s="8" t="str">
        <f>$M$8</f>
        <v>BASE</v>
      </c>
      <c r="N4339" s="6"/>
      <c r="O4339" s="8" t="str">
        <f>$O$8</f>
        <v>SUPPLEMENTAL</v>
      </c>
      <c r="P4339" s="6"/>
      <c r="Q4339" s="8" t="str">
        <f>$Q$8</f>
        <v>BUDGET</v>
      </c>
    </row>
    <row r="4340" spans="1:21" ht="11.85" customHeight="1" x14ac:dyDescent="0.2"/>
    <row r="4341" spans="1:21" ht="11.85" customHeight="1" x14ac:dyDescent="0.2">
      <c r="A4341" s="10" t="s">
        <v>280</v>
      </c>
    </row>
    <row r="4342" spans="1:21" ht="11.85" customHeight="1" x14ac:dyDescent="0.2">
      <c r="A4342" s="3" t="s">
        <v>1726</v>
      </c>
      <c r="C4342" s="2">
        <v>39291.21</v>
      </c>
      <c r="E4342" s="2">
        <v>42178.82</v>
      </c>
      <c r="G4342" s="2">
        <v>43719.45</v>
      </c>
      <c r="I4342" s="2">
        <v>45269</v>
      </c>
      <c r="K4342" s="2">
        <v>45269</v>
      </c>
      <c r="L4342" s="9"/>
      <c r="M4342" s="2">
        <v>46619</v>
      </c>
      <c r="N4342" s="9"/>
      <c r="O4342" s="2">
        <v>0</v>
      </c>
      <c r="P4342" s="9"/>
      <c r="Q4342" s="2">
        <f t="shared" ref="Q4342:Q4350" si="120">M4342+O4342</f>
        <v>46619</v>
      </c>
      <c r="T4342" s="11"/>
    </row>
    <row r="4343" spans="1:21" ht="11.85" customHeight="1" x14ac:dyDescent="0.2">
      <c r="A4343" s="3" t="s">
        <v>1727</v>
      </c>
      <c r="C4343" s="2">
        <v>0</v>
      </c>
      <c r="E4343" s="2">
        <v>0</v>
      </c>
      <c r="G4343" s="2">
        <v>1907.41</v>
      </c>
      <c r="I4343" s="2">
        <v>100</v>
      </c>
      <c r="K4343" s="2">
        <v>100</v>
      </c>
      <c r="L4343" s="9"/>
      <c r="M4343" s="2">
        <v>100</v>
      </c>
      <c r="N4343" s="9"/>
      <c r="O4343" s="2">
        <v>0</v>
      </c>
      <c r="P4343" s="9"/>
      <c r="Q4343" s="2">
        <f t="shared" si="120"/>
        <v>100</v>
      </c>
      <c r="T4343" s="11"/>
    </row>
    <row r="4344" spans="1:21" ht="11.85" customHeight="1" x14ac:dyDescent="0.2">
      <c r="A4344" s="3" t="s">
        <v>1728</v>
      </c>
      <c r="C4344" s="2">
        <v>1200</v>
      </c>
      <c r="E4344" s="2">
        <v>1200</v>
      </c>
      <c r="G4344" s="2">
        <v>1200</v>
      </c>
      <c r="I4344" s="2">
        <v>1200</v>
      </c>
      <c r="K4344" s="2">
        <v>1200</v>
      </c>
      <c r="L4344" s="9"/>
      <c r="M4344" s="2">
        <v>1200</v>
      </c>
      <c r="N4344" s="9"/>
      <c r="O4344" s="2">
        <v>0</v>
      </c>
      <c r="P4344" s="9"/>
      <c r="Q4344" s="2">
        <f t="shared" si="120"/>
        <v>1200</v>
      </c>
      <c r="T4344" s="11"/>
    </row>
    <row r="4345" spans="1:21" ht="11.85" customHeight="1" x14ac:dyDescent="0.2">
      <c r="A4345" s="3" t="s">
        <v>1729</v>
      </c>
      <c r="C4345" s="2">
        <v>10794.48</v>
      </c>
      <c r="E4345" s="2">
        <v>10938.49</v>
      </c>
      <c r="G4345" s="2">
        <v>9291.84</v>
      </c>
      <c r="I4345" s="2">
        <v>10141</v>
      </c>
      <c r="K4345" s="2">
        <v>10141</v>
      </c>
      <c r="L4345" s="9"/>
      <c r="M4345" s="2">
        <v>11040</v>
      </c>
      <c r="N4345" s="9"/>
      <c r="O4345" s="2">
        <v>0</v>
      </c>
      <c r="P4345" s="9"/>
      <c r="Q4345" s="2">
        <f t="shared" si="120"/>
        <v>11040</v>
      </c>
      <c r="T4345" s="11"/>
    </row>
    <row r="4346" spans="1:21" ht="11.85" hidden="1" customHeight="1" x14ac:dyDescent="0.2">
      <c r="A4346" s="3" t="s">
        <v>1730</v>
      </c>
      <c r="C4346" s="2">
        <v>0</v>
      </c>
      <c r="E4346" s="2">
        <v>0</v>
      </c>
      <c r="G4346" s="2">
        <v>0</v>
      </c>
      <c r="I4346" s="2">
        <v>0</v>
      </c>
      <c r="K4346" s="2">
        <v>0</v>
      </c>
      <c r="L4346" s="9"/>
      <c r="M4346" s="2">
        <v>0</v>
      </c>
      <c r="N4346" s="9"/>
      <c r="O4346" s="2">
        <v>0</v>
      </c>
      <c r="P4346" s="9"/>
      <c r="Q4346" s="2">
        <f t="shared" si="120"/>
        <v>0</v>
      </c>
      <c r="T4346" s="11"/>
    </row>
    <row r="4347" spans="1:21" ht="11.85" customHeight="1" x14ac:dyDescent="0.2">
      <c r="A4347" s="3" t="s">
        <v>1731</v>
      </c>
      <c r="C4347" s="2">
        <v>3933.88</v>
      </c>
      <c r="E4347" s="2">
        <v>4254.55</v>
      </c>
      <c r="G4347" s="2">
        <v>4708.3900000000003</v>
      </c>
      <c r="I4347" s="2">
        <v>4406</v>
      </c>
      <c r="K4347" s="2">
        <v>4406</v>
      </c>
      <c r="L4347" s="9"/>
      <c r="M4347" s="2">
        <v>4420</v>
      </c>
      <c r="N4347" s="9"/>
      <c r="O4347" s="2">
        <v>0</v>
      </c>
      <c r="P4347" s="9"/>
      <c r="Q4347" s="2">
        <f t="shared" si="120"/>
        <v>4420</v>
      </c>
      <c r="T4347" s="11"/>
    </row>
    <row r="4348" spans="1:21" ht="11.85" customHeight="1" x14ac:dyDescent="0.2">
      <c r="A4348" s="3" t="s">
        <v>1732</v>
      </c>
      <c r="C4348" s="2">
        <v>692.24</v>
      </c>
      <c r="E4348" s="2">
        <v>777.99</v>
      </c>
      <c r="G4348" s="2">
        <v>1072.58</v>
      </c>
      <c r="I4348" s="2">
        <v>915</v>
      </c>
      <c r="K4348" s="2">
        <v>915</v>
      </c>
      <c r="L4348" s="9"/>
      <c r="M4348" s="2">
        <v>790</v>
      </c>
      <c r="N4348" s="9"/>
      <c r="O4348" s="2">
        <v>0</v>
      </c>
      <c r="P4348" s="9"/>
      <c r="Q4348" s="2">
        <f t="shared" si="120"/>
        <v>790</v>
      </c>
      <c r="T4348" s="11"/>
    </row>
    <row r="4349" spans="1:21" ht="11.85" customHeight="1" x14ac:dyDescent="0.2">
      <c r="A4349" s="3" t="s">
        <v>1733</v>
      </c>
      <c r="C4349" s="2">
        <v>9</v>
      </c>
      <c r="E4349" s="2">
        <v>9</v>
      </c>
      <c r="G4349" s="2">
        <v>117</v>
      </c>
      <c r="I4349" s="2">
        <v>90</v>
      </c>
      <c r="K4349" s="2">
        <v>90</v>
      </c>
      <c r="L4349" s="9"/>
      <c r="M4349" s="2">
        <v>72</v>
      </c>
      <c r="N4349" s="9"/>
      <c r="O4349" s="2">
        <v>0</v>
      </c>
      <c r="P4349" s="9"/>
      <c r="Q4349" s="2">
        <f t="shared" si="120"/>
        <v>72</v>
      </c>
      <c r="T4349" s="11"/>
    </row>
    <row r="4350" spans="1:21" ht="11.85" customHeight="1" x14ac:dyDescent="0.2">
      <c r="A4350" s="3" t="s">
        <v>1734</v>
      </c>
      <c r="C4350" s="12">
        <v>3241.82</v>
      </c>
      <c r="E4350" s="12">
        <v>3351.86</v>
      </c>
      <c r="G4350" s="12">
        <v>3614.32</v>
      </c>
      <c r="I4350" s="12">
        <v>3539</v>
      </c>
      <c r="K4350" s="12">
        <v>3539</v>
      </c>
      <c r="L4350" s="9"/>
      <c r="M4350" s="12">
        <v>3644</v>
      </c>
      <c r="N4350" s="9"/>
      <c r="O4350" s="12">
        <v>0</v>
      </c>
      <c r="P4350" s="9"/>
      <c r="Q4350" s="12">
        <f t="shared" si="120"/>
        <v>3644</v>
      </c>
      <c r="T4350" s="11"/>
    </row>
    <row r="4351" spans="1:21" ht="11.85" customHeight="1" x14ac:dyDescent="0.2">
      <c r="A4351" s="3" t="s">
        <v>291</v>
      </c>
      <c r="C4351" s="2">
        <f>SUM(C4342:C4350)</f>
        <v>59162.63</v>
      </c>
      <c r="E4351" s="2">
        <f>SUM(E4342:E4350)</f>
        <v>62710.71</v>
      </c>
      <c r="G4351" s="2">
        <f>SUM(G4342:G4350)</f>
        <v>65630.990000000005</v>
      </c>
      <c r="I4351" s="2">
        <f>SUM(I4342:I4350)</f>
        <v>65660</v>
      </c>
      <c r="K4351" s="2">
        <f>SUM(K4342:K4350)</f>
        <v>65660</v>
      </c>
      <c r="L4351" s="9"/>
      <c r="M4351" s="2">
        <f>SUM(M4342:M4350)</f>
        <v>67885</v>
      </c>
      <c r="N4351" s="9"/>
      <c r="O4351" s="2">
        <f>SUM(O4342:O4350)</f>
        <v>0</v>
      </c>
      <c r="P4351" s="9"/>
      <c r="Q4351" s="2">
        <f>SUM(Q4342:Q4350)</f>
        <v>67885</v>
      </c>
      <c r="R4351" s="54"/>
      <c r="T4351" s="14"/>
      <c r="U4351" s="9"/>
    </row>
    <row r="4352" spans="1:21" ht="11.85" customHeight="1" x14ac:dyDescent="0.2">
      <c r="L4352" s="9"/>
      <c r="N4352" s="9"/>
      <c r="P4352" s="9"/>
    </row>
    <row r="4353" spans="1:20" ht="11.85" customHeight="1" x14ac:dyDescent="0.2">
      <c r="A4353" s="10" t="s">
        <v>292</v>
      </c>
      <c r="L4353" s="9"/>
      <c r="N4353" s="9"/>
      <c r="P4353" s="9"/>
    </row>
    <row r="4354" spans="1:20" ht="11.85" customHeight="1" x14ac:dyDescent="0.2">
      <c r="A4354" s="3" t="s">
        <v>1735</v>
      </c>
      <c r="C4354" s="2">
        <v>0</v>
      </c>
      <c r="E4354" s="2">
        <v>0</v>
      </c>
      <c r="G4354" s="2">
        <v>0</v>
      </c>
      <c r="I4354" s="2">
        <v>0</v>
      </c>
      <c r="K4354" s="2">
        <v>0</v>
      </c>
      <c r="L4354" s="9"/>
      <c r="M4354" s="2">
        <v>0</v>
      </c>
      <c r="N4354" s="9"/>
      <c r="O4354" s="2">
        <v>0</v>
      </c>
      <c r="P4354" s="9"/>
      <c r="Q4354" s="2">
        <f t="shared" ref="Q4354:Q4361" si="121">M4354+O4354</f>
        <v>0</v>
      </c>
      <c r="T4354" s="11"/>
    </row>
    <row r="4355" spans="1:20" ht="11.85" customHeight="1" x14ac:dyDescent="0.2">
      <c r="A4355" s="3" t="s">
        <v>1736</v>
      </c>
      <c r="C4355" s="2">
        <v>0</v>
      </c>
      <c r="E4355" s="2">
        <v>0</v>
      </c>
      <c r="G4355" s="2">
        <v>0</v>
      </c>
      <c r="I4355" s="2">
        <v>0</v>
      </c>
      <c r="K4355" s="2">
        <v>0</v>
      </c>
      <c r="L4355" s="9"/>
      <c r="M4355" s="2">
        <v>0</v>
      </c>
      <c r="N4355" s="9"/>
      <c r="O4355" s="2">
        <v>0</v>
      </c>
      <c r="P4355" s="9"/>
      <c r="Q4355" s="2">
        <f t="shared" si="121"/>
        <v>0</v>
      </c>
      <c r="T4355" s="11"/>
    </row>
    <row r="4356" spans="1:20" ht="11.85" customHeight="1" x14ac:dyDescent="0.2">
      <c r="A4356" s="3" t="s">
        <v>1737</v>
      </c>
      <c r="C4356" s="2">
        <v>0</v>
      </c>
      <c r="E4356" s="2">
        <v>0</v>
      </c>
      <c r="G4356" s="2">
        <v>0</v>
      </c>
      <c r="I4356" s="2">
        <v>0</v>
      </c>
      <c r="K4356" s="2">
        <v>0</v>
      </c>
      <c r="L4356" s="9"/>
      <c r="M4356" s="2">
        <v>0</v>
      </c>
      <c r="N4356" s="9"/>
      <c r="O4356" s="2">
        <v>0</v>
      </c>
      <c r="P4356" s="9"/>
      <c r="Q4356" s="2">
        <f t="shared" si="121"/>
        <v>0</v>
      </c>
      <c r="T4356" s="11"/>
    </row>
    <row r="4357" spans="1:20" ht="11.85" customHeight="1" x14ac:dyDescent="0.2">
      <c r="A4357" s="3" t="s">
        <v>1738</v>
      </c>
      <c r="C4357" s="2">
        <v>0</v>
      </c>
      <c r="E4357" s="2">
        <v>0</v>
      </c>
      <c r="G4357" s="2">
        <v>0</v>
      </c>
      <c r="I4357" s="2">
        <v>0</v>
      </c>
      <c r="K4357" s="2">
        <v>0</v>
      </c>
      <c r="L4357" s="9"/>
      <c r="M4357" s="2">
        <v>0</v>
      </c>
      <c r="N4357" s="9"/>
      <c r="O4357" s="2">
        <v>0</v>
      </c>
      <c r="P4357" s="9"/>
      <c r="Q4357" s="2">
        <f t="shared" si="121"/>
        <v>0</v>
      </c>
      <c r="T4357" s="11"/>
    </row>
    <row r="4358" spans="1:20" ht="11.85" customHeight="1" x14ac:dyDescent="0.2">
      <c r="A4358" s="3" t="s">
        <v>1739</v>
      </c>
      <c r="C4358" s="2">
        <v>0</v>
      </c>
      <c r="E4358" s="2">
        <v>0</v>
      </c>
      <c r="G4358" s="2">
        <v>0</v>
      </c>
      <c r="I4358" s="2">
        <v>0</v>
      </c>
      <c r="K4358" s="2">
        <v>0</v>
      </c>
      <c r="L4358" s="9"/>
      <c r="M4358" s="2">
        <v>0</v>
      </c>
      <c r="N4358" s="9"/>
      <c r="O4358" s="2">
        <v>0</v>
      </c>
      <c r="P4358" s="9"/>
      <c r="Q4358" s="2">
        <f t="shared" si="121"/>
        <v>0</v>
      </c>
      <c r="T4358" s="11"/>
    </row>
    <row r="4359" spans="1:20" ht="11.85" customHeight="1" x14ac:dyDescent="0.2">
      <c r="A4359" s="3" t="s">
        <v>1740</v>
      </c>
      <c r="C4359" s="2">
        <v>0</v>
      </c>
      <c r="E4359" s="2">
        <v>0</v>
      </c>
      <c r="G4359" s="2">
        <v>0</v>
      </c>
      <c r="I4359" s="2">
        <v>0</v>
      </c>
      <c r="K4359" s="2">
        <v>0</v>
      </c>
      <c r="L4359" s="9"/>
      <c r="M4359" s="2">
        <v>0</v>
      </c>
      <c r="N4359" s="9"/>
      <c r="O4359" s="2">
        <v>0</v>
      </c>
      <c r="P4359" s="9"/>
      <c r="Q4359" s="2">
        <f t="shared" si="121"/>
        <v>0</v>
      </c>
      <c r="T4359" s="11"/>
    </row>
    <row r="4360" spans="1:20" ht="11.85" customHeight="1" x14ac:dyDescent="0.2">
      <c r="A4360" s="3" t="s">
        <v>1741</v>
      </c>
      <c r="C4360" s="2">
        <v>374.02</v>
      </c>
      <c r="E4360" s="2">
        <v>308.75</v>
      </c>
      <c r="G4360" s="2">
        <v>234</v>
      </c>
      <c r="I4360" s="2">
        <v>400</v>
      </c>
      <c r="K4360" s="2">
        <v>400</v>
      </c>
      <c r="L4360" s="9"/>
      <c r="M4360" s="2">
        <v>400</v>
      </c>
      <c r="N4360" s="9"/>
      <c r="O4360" s="2">
        <v>0</v>
      </c>
      <c r="P4360" s="9"/>
      <c r="Q4360" s="2">
        <f t="shared" si="121"/>
        <v>400</v>
      </c>
      <c r="T4360" s="11"/>
    </row>
    <row r="4361" spans="1:20" ht="11.85" customHeight="1" x14ac:dyDescent="0.2">
      <c r="A4361" s="3" t="s">
        <v>1742</v>
      </c>
      <c r="C4361" s="12">
        <v>5691.32</v>
      </c>
      <c r="E4361" s="12">
        <v>0</v>
      </c>
      <c r="G4361" s="12">
        <v>0</v>
      </c>
      <c r="I4361" s="12">
        <v>0</v>
      </c>
      <c r="K4361" s="12">
        <v>0</v>
      </c>
      <c r="L4361" s="9"/>
      <c r="M4361" s="12">
        <v>0</v>
      </c>
      <c r="N4361" s="9"/>
      <c r="O4361" s="12">
        <v>0</v>
      </c>
      <c r="P4361" s="9"/>
      <c r="Q4361" s="12">
        <f t="shared" si="121"/>
        <v>0</v>
      </c>
      <c r="T4361" s="11"/>
    </row>
    <row r="4362" spans="1:20" ht="11.85" customHeight="1" x14ac:dyDescent="0.2">
      <c r="A4362" s="3" t="s">
        <v>310</v>
      </c>
      <c r="C4362" s="2">
        <f>SUM(C4354:C4361)</f>
        <v>6065.34</v>
      </c>
      <c r="E4362" s="2">
        <f>SUM(E4354:E4361)</f>
        <v>308.75</v>
      </c>
      <c r="G4362" s="2">
        <f>SUM(G4354:G4361)</f>
        <v>234</v>
      </c>
      <c r="I4362" s="2">
        <f>SUM(I4354:I4361)</f>
        <v>400</v>
      </c>
      <c r="K4362" s="2">
        <f>SUM(K4354:K4361)</f>
        <v>400</v>
      </c>
      <c r="L4362" s="9"/>
      <c r="M4362" s="2">
        <f>SUM(M4354:M4361)</f>
        <v>400</v>
      </c>
      <c r="N4362" s="9"/>
      <c r="O4362" s="2">
        <f>SUM(O4354:O4361)</f>
        <v>0</v>
      </c>
      <c r="P4362" s="9"/>
      <c r="Q4362" s="2">
        <f>SUM(Q4354:Q4361)</f>
        <v>400</v>
      </c>
    </row>
    <row r="4363" spans="1:20" ht="11.85" customHeight="1" x14ac:dyDescent="0.2">
      <c r="L4363" s="9"/>
      <c r="N4363" s="9"/>
      <c r="P4363" s="9"/>
    </row>
    <row r="4364" spans="1:20" ht="11.85" customHeight="1" x14ac:dyDescent="0.2">
      <c r="A4364" s="10" t="s">
        <v>311</v>
      </c>
      <c r="L4364" s="9"/>
      <c r="N4364" s="9"/>
      <c r="P4364" s="9"/>
    </row>
    <row r="4365" spans="1:20" ht="11.85" customHeight="1" x14ac:dyDescent="0.2">
      <c r="A4365" s="3" t="s">
        <v>1743</v>
      </c>
      <c r="C4365" s="2">
        <v>100</v>
      </c>
      <c r="E4365" s="2">
        <v>0</v>
      </c>
      <c r="G4365" s="2">
        <v>0</v>
      </c>
      <c r="I4365" s="2">
        <v>100</v>
      </c>
      <c r="K4365" s="2">
        <v>100</v>
      </c>
      <c r="L4365" s="9"/>
      <c r="M4365" s="2">
        <v>100</v>
      </c>
      <c r="N4365" s="9"/>
      <c r="O4365" s="2">
        <v>0</v>
      </c>
      <c r="P4365" s="9"/>
      <c r="Q4365" s="2">
        <f t="shared" ref="Q4365:Q4380" si="122">M4365+O4365</f>
        <v>100</v>
      </c>
      <c r="T4365" s="11"/>
    </row>
    <row r="4366" spans="1:20" ht="11.85" customHeight="1" x14ac:dyDescent="0.2">
      <c r="A4366" s="3" t="s">
        <v>1744</v>
      </c>
      <c r="C4366" s="2">
        <v>0</v>
      </c>
      <c r="E4366" s="2">
        <v>0</v>
      </c>
      <c r="G4366" s="2">
        <v>40</v>
      </c>
      <c r="I4366" s="2">
        <v>500</v>
      </c>
      <c r="K4366" s="2">
        <f>1000-500</f>
        <v>500</v>
      </c>
      <c r="L4366" s="9"/>
      <c r="M4366" s="2">
        <v>500</v>
      </c>
      <c r="N4366" s="9"/>
      <c r="O4366" s="2">
        <v>0</v>
      </c>
      <c r="P4366" s="9"/>
      <c r="Q4366" s="2">
        <f t="shared" si="122"/>
        <v>500</v>
      </c>
      <c r="T4366" s="11"/>
    </row>
    <row r="4367" spans="1:20" ht="11.85" customHeight="1" x14ac:dyDescent="0.2">
      <c r="A4367" s="3" t="s">
        <v>1745</v>
      </c>
      <c r="C4367" s="2">
        <v>1168.5</v>
      </c>
      <c r="E4367" s="2">
        <v>1411.02</v>
      </c>
      <c r="G4367" s="2">
        <v>1831.63</v>
      </c>
      <c r="I4367" s="2">
        <v>2000</v>
      </c>
      <c r="K4367" s="2">
        <f>1500+500</f>
        <v>2000</v>
      </c>
      <c r="L4367" s="9"/>
      <c r="M4367" s="2">
        <v>2100</v>
      </c>
      <c r="N4367" s="9"/>
      <c r="O4367" s="2">
        <v>0</v>
      </c>
      <c r="P4367" s="9"/>
      <c r="Q4367" s="2">
        <f t="shared" si="122"/>
        <v>2100</v>
      </c>
      <c r="T4367" s="11"/>
    </row>
    <row r="4368" spans="1:20" ht="11.85" customHeight="1" x14ac:dyDescent="0.2">
      <c r="A4368" s="3" t="s">
        <v>1746</v>
      </c>
      <c r="C4368" s="2">
        <v>0</v>
      </c>
      <c r="E4368" s="2">
        <v>0</v>
      </c>
      <c r="G4368" s="2">
        <v>0</v>
      </c>
      <c r="I4368" s="2">
        <v>15000</v>
      </c>
      <c r="K4368" s="2">
        <v>15000</v>
      </c>
      <c r="L4368" s="9"/>
      <c r="M4368" s="2">
        <v>18000</v>
      </c>
      <c r="N4368" s="9"/>
      <c r="O4368" s="2">
        <v>0</v>
      </c>
      <c r="P4368" s="9"/>
      <c r="Q4368" s="2">
        <f t="shared" si="122"/>
        <v>18000</v>
      </c>
      <c r="T4368" s="11"/>
    </row>
    <row r="4369" spans="1:20" ht="11.85" customHeight="1" x14ac:dyDescent="0.2">
      <c r="A4369" s="3" t="s">
        <v>1747</v>
      </c>
      <c r="C4369" s="2">
        <v>2583.46</v>
      </c>
      <c r="E4369" s="2">
        <v>2411.13</v>
      </c>
      <c r="G4369" s="2">
        <v>2366.1999999999998</v>
      </c>
      <c r="I4369" s="2">
        <v>2600</v>
      </c>
      <c r="K4369" s="2">
        <v>2600</v>
      </c>
      <c r="L4369" s="9"/>
      <c r="M4369" s="2">
        <v>2600</v>
      </c>
      <c r="N4369" s="9"/>
      <c r="O4369" s="2">
        <v>0</v>
      </c>
      <c r="P4369" s="9"/>
      <c r="Q4369" s="2">
        <f t="shared" si="122"/>
        <v>2600</v>
      </c>
      <c r="T4369" s="11"/>
    </row>
    <row r="4370" spans="1:20" ht="11.85" customHeight="1" x14ac:dyDescent="0.2">
      <c r="A4370" s="3" t="s">
        <v>1748</v>
      </c>
      <c r="C4370" s="2">
        <v>5585.58</v>
      </c>
      <c r="E4370" s="2">
        <v>1331.41</v>
      </c>
      <c r="G4370" s="2">
        <v>1549.83</v>
      </c>
      <c r="I4370" s="2">
        <v>1500</v>
      </c>
      <c r="K4370" s="2">
        <v>1500</v>
      </c>
      <c r="L4370" s="9"/>
      <c r="M4370" s="2">
        <v>1500</v>
      </c>
      <c r="N4370" s="9"/>
      <c r="O4370" s="2">
        <v>0</v>
      </c>
      <c r="P4370" s="9"/>
      <c r="Q4370" s="2">
        <f t="shared" si="122"/>
        <v>1500</v>
      </c>
      <c r="T4370" s="11"/>
    </row>
    <row r="4371" spans="1:20" ht="11.85" customHeight="1" x14ac:dyDescent="0.2">
      <c r="A4371" s="3" t="s">
        <v>1749</v>
      </c>
      <c r="C4371" s="2">
        <v>0</v>
      </c>
      <c r="E4371" s="2">
        <v>0</v>
      </c>
      <c r="G4371" s="2">
        <v>0</v>
      </c>
      <c r="I4371" s="2">
        <v>0</v>
      </c>
      <c r="K4371" s="2">
        <v>0</v>
      </c>
      <c r="L4371" s="9"/>
      <c r="M4371" s="2">
        <v>0</v>
      </c>
      <c r="N4371" s="9"/>
      <c r="O4371" s="2">
        <v>0</v>
      </c>
      <c r="P4371" s="9"/>
      <c r="Q4371" s="2">
        <f t="shared" si="122"/>
        <v>0</v>
      </c>
      <c r="T4371" s="11"/>
    </row>
    <row r="4372" spans="1:20" ht="11.85" customHeight="1" x14ac:dyDescent="0.2">
      <c r="A4372" s="3" t="s">
        <v>1750</v>
      </c>
      <c r="C4372" s="2">
        <v>0</v>
      </c>
      <c r="E4372" s="2">
        <v>0</v>
      </c>
      <c r="G4372" s="2">
        <v>0</v>
      </c>
      <c r="I4372" s="2">
        <v>0</v>
      </c>
      <c r="K4372" s="2">
        <v>0</v>
      </c>
      <c r="L4372" s="9"/>
      <c r="M4372" s="2">
        <v>0</v>
      </c>
      <c r="N4372" s="9"/>
      <c r="O4372" s="2">
        <v>0</v>
      </c>
      <c r="P4372" s="9"/>
      <c r="Q4372" s="2">
        <f t="shared" si="122"/>
        <v>0</v>
      </c>
      <c r="T4372" s="11"/>
    </row>
    <row r="4373" spans="1:20" ht="11.85" customHeight="1" x14ac:dyDescent="0.2">
      <c r="A4373" s="3" t="s">
        <v>1751</v>
      </c>
      <c r="C4373" s="2">
        <v>0</v>
      </c>
      <c r="E4373" s="2">
        <v>500</v>
      </c>
      <c r="G4373" s="2">
        <v>0</v>
      </c>
      <c r="I4373" s="2">
        <v>250</v>
      </c>
      <c r="K4373" s="2">
        <v>250</v>
      </c>
      <c r="L4373" s="9"/>
      <c r="M4373" s="2">
        <v>0</v>
      </c>
      <c r="N4373" s="9"/>
      <c r="O4373" s="2">
        <v>0</v>
      </c>
      <c r="P4373" s="9"/>
      <c r="Q4373" s="2">
        <f t="shared" si="122"/>
        <v>0</v>
      </c>
      <c r="T4373" s="11"/>
    </row>
    <row r="4374" spans="1:20" ht="11.85" customHeight="1" x14ac:dyDescent="0.2">
      <c r="A4374" s="3" t="s">
        <v>1752</v>
      </c>
      <c r="C4374" s="2">
        <v>0</v>
      </c>
      <c r="E4374" s="2">
        <v>0</v>
      </c>
      <c r="G4374" s="2">
        <v>0</v>
      </c>
      <c r="I4374" s="2">
        <v>200</v>
      </c>
      <c r="K4374" s="2">
        <v>200</v>
      </c>
      <c r="L4374" s="9"/>
      <c r="M4374" s="2">
        <v>200</v>
      </c>
      <c r="N4374" s="9"/>
      <c r="O4374" s="2">
        <v>0</v>
      </c>
      <c r="P4374" s="9"/>
      <c r="Q4374" s="2">
        <f t="shared" si="122"/>
        <v>200</v>
      </c>
      <c r="T4374" s="11"/>
    </row>
    <row r="4375" spans="1:20" ht="11.85" customHeight="1" x14ac:dyDescent="0.2">
      <c r="A4375" s="3" t="s">
        <v>1753</v>
      </c>
      <c r="C4375" s="2">
        <v>420</v>
      </c>
      <c r="E4375" s="2">
        <v>420</v>
      </c>
      <c r="G4375" s="2">
        <v>420</v>
      </c>
      <c r="I4375" s="2">
        <v>420</v>
      </c>
      <c r="K4375" s="2">
        <v>420</v>
      </c>
      <c r="L4375" s="9"/>
      <c r="M4375" s="2">
        <v>420</v>
      </c>
      <c r="N4375" s="9"/>
      <c r="O4375" s="2">
        <v>0</v>
      </c>
      <c r="P4375" s="9"/>
      <c r="Q4375" s="2">
        <f t="shared" si="122"/>
        <v>420</v>
      </c>
      <c r="T4375" s="11"/>
    </row>
    <row r="4376" spans="1:20" ht="11.85" customHeight="1" x14ac:dyDescent="0.2">
      <c r="A4376" s="3" t="s">
        <v>1754</v>
      </c>
      <c r="C4376" s="2">
        <v>149.52000000000001</v>
      </c>
      <c r="E4376" s="2">
        <v>253.46</v>
      </c>
      <c r="G4376" s="2">
        <v>67.349999999999994</v>
      </c>
      <c r="I4376" s="2">
        <v>250</v>
      </c>
      <c r="K4376" s="2">
        <v>250</v>
      </c>
      <c r="L4376" s="9"/>
      <c r="M4376" s="2">
        <v>250</v>
      </c>
      <c r="N4376" s="9"/>
      <c r="O4376" s="2">
        <v>0</v>
      </c>
      <c r="P4376" s="9"/>
      <c r="Q4376" s="2">
        <f t="shared" si="122"/>
        <v>250</v>
      </c>
      <c r="T4376" s="11"/>
    </row>
    <row r="4377" spans="1:20" ht="11.85" hidden="1" customHeight="1" x14ac:dyDescent="0.2">
      <c r="A4377" s="3" t="s">
        <v>1755</v>
      </c>
      <c r="C4377" s="2">
        <v>0</v>
      </c>
      <c r="E4377" s="2">
        <v>0</v>
      </c>
      <c r="G4377" s="2">
        <v>0</v>
      </c>
      <c r="I4377" s="2">
        <v>0</v>
      </c>
      <c r="K4377" s="2">
        <v>0</v>
      </c>
      <c r="L4377" s="9"/>
      <c r="M4377" s="2">
        <v>0</v>
      </c>
      <c r="N4377" s="9"/>
      <c r="O4377" s="2">
        <v>0</v>
      </c>
      <c r="P4377" s="9"/>
      <c r="Q4377" s="2">
        <f t="shared" si="122"/>
        <v>0</v>
      </c>
      <c r="T4377" s="11"/>
    </row>
    <row r="4378" spans="1:20" ht="11.85" hidden="1" customHeight="1" x14ac:dyDescent="0.2">
      <c r="A4378" s="3" t="s">
        <v>1756</v>
      </c>
      <c r="C4378" s="2">
        <v>0</v>
      </c>
      <c r="E4378" s="2">
        <v>0</v>
      </c>
      <c r="G4378" s="2">
        <v>0</v>
      </c>
      <c r="I4378" s="2">
        <v>0</v>
      </c>
      <c r="K4378" s="2">
        <v>0</v>
      </c>
      <c r="L4378" s="9"/>
      <c r="M4378" s="2">
        <v>0</v>
      </c>
      <c r="N4378" s="9"/>
      <c r="O4378" s="2">
        <v>0</v>
      </c>
      <c r="P4378" s="9"/>
      <c r="Q4378" s="2">
        <f t="shared" si="122"/>
        <v>0</v>
      </c>
      <c r="T4378" s="11"/>
    </row>
    <row r="4379" spans="1:20" ht="11.85" customHeight="1" x14ac:dyDescent="0.2">
      <c r="A4379" s="3" t="s">
        <v>1757</v>
      </c>
      <c r="C4379" s="2">
        <v>1221.05</v>
      </c>
      <c r="E4379" s="2">
        <v>1161.77</v>
      </c>
      <c r="G4379" s="2">
        <v>1119.49</v>
      </c>
      <c r="I4379" s="2">
        <v>850</v>
      </c>
      <c r="K4379" s="2">
        <v>850</v>
      </c>
      <c r="L4379" s="9"/>
      <c r="M4379" s="2">
        <v>1200</v>
      </c>
      <c r="N4379" s="9"/>
      <c r="O4379" s="2">
        <v>0</v>
      </c>
      <c r="P4379" s="9"/>
      <c r="Q4379" s="2">
        <f t="shared" si="122"/>
        <v>1200</v>
      </c>
      <c r="T4379" s="11"/>
    </row>
    <row r="4380" spans="1:20" ht="11.85" customHeight="1" x14ac:dyDescent="0.2">
      <c r="A4380" s="3" t="s">
        <v>1758</v>
      </c>
      <c r="C4380" s="12">
        <v>0</v>
      </c>
      <c r="E4380" s="12">
        <v>0</v>
      </c>
      <c r="G4380" s="12">
        <v>0</v>
      </c>
      <c r="I4380" s="12">
        <v>0</v>
      </c>
      <c r="K4380" s="12">
        <v>0</v>
      </c>
      <c r="L4380" s="9"/>
      <c r="M4380" s="12">
        <v>1600</v>
      </c>
      <c r="N4380" s="9"/>
      <c r="O4380" s="12">
        <v>0</v>
      </c>
      <c r="P4380" s="9"/>
      <c r="Q4380" s="12">
        <f t="shared" si="122"/>
        <v>1600</v>
      </c>
      <c r="T4380" s="11"/>
    </row>
    <row r="4381" spans="1:20" ht="11.85" customHeight="1" x14ac:dyDescent="0.2">
      <c r="A4381" s="3" t="s">
        <v>334</v>
      </c>
      <c r="C4381" s="2">
        <f>SUM(C4365:C4377)+SUM(C4378:C4380)</f>
        <v>11228.11</v>
      </c>
      <c r="E4381" s="2">
        <f>SUM(E4365:E4377)+SUM(E4378:E4380)</f>
        <v>7488.7900000000009</v>
      </c>
      <c r="G4381" s="2">
        <f>SUM(G4365:G4377)+SUM(G4378:G4380)</f>
        <v>7394.5</v>
      </c>
      <c r="I4381" s="2">
        <f>SUM(I4365:I4377)+SUM(I4378:I4380)</f>
        <v>23670</v>
      </c>
      <c r="K4381" s="2">
        <f>SUM(K4365:K4380)</f>
        <v>23670</v>
      </c>
      <c r="L4381" s="9"/>
      <c r="M4381" s="2">
        <f>SUM(M4365:M4380)</f>
        <v>28470</v>
      </c>
      <c r="N4381" s="9"/>
      <c r="O4381" s="2">
        <f>SUM(O4365:O4377)+SUM(O4378:O4380)</f>
        <v>0</v>
      </c>
      <c r="P4381" s="9"/>
      <c r="Q4381" s="2">
        <f>SUM(Q4365:Q4377)+SUM(Q4378:Q4380)</f>
        <v>28470</v>
      </c>
      <c r="T4381" s="14"/>
    </row>
    <row r="4382" spans="1:20" ht="11.85" customHeight="1" x14ac:dyDescent="0.2">
      <c r="L4382" s="9"/>
      <c r="N4382" s="9"/>
      <c r="P4382" s="9"/>
    </row>
    <row r="4383" spans="1:20" ht="11.85" customHeight="1" x14ac:dyDescent="0.2">
      <c r="A4383" s="3" t="s">
        <v>1759</v>
      </c>
      <c r="C4383" s="2">
        <v>0</v>
      </c>
      <c r="E4383" s="2">
        <v>0</v>
      </c>
      <c r="G4383" s="2">
        <v>0</v>
      </c>
      <c r="I4383" s="2">
        <v>0</v>
      </c>
      <c r="K4383" s="2">
        <v>0</v>
      </c>
      <c r="L4383" s="9"/>
      <c r="M4383" s="2">
        <v>0</v>
      </c>
      <c r="N4383" s="9"/>
      <c r="O4383" s="2">
        <v>0</v>
      </c>
      <c r="P4383" s="9"/>
      <c r="Q4383" s="2">
        <f>M4383+O4383</f>
        <v>0</v>
      </c>
    </row>
    <row r="4384" spans="1:20" ht="11.85" customHeight="1" x14ac:dyDescent="0.2">
      <c r="A4384" s="3" t="s">
        <v>1760</v>
      </c>
      <c r="C4384" s="12">
        <v>0</v>
      </c>
      <c r="E4384" s="12">
        <v>0</v>
      </c>
      <c r="G4384" s="12">
        <v>0</v>
      </c>
      <c r="I4384" s="12">
        <v>0</v>
      </c>
      <c r="K4384" s="12">
        <v>0</v>
      </c>
      <c r="L4384" s="9"/>
      <c r="M4384" s="12">
        <v>0</v>
      </c>
      <c r="N4384" s="9"/>
      <c r="O4384" s="12">
        <v>0</v>
      </c>
      <c r="P4384" s="9"/>
      <c r="Q4384" s="12">
        <f>M4384+O4384</f>
        <v>0</v>
      </c>
    </row>
    <row r="4385" spans="1:20" ht="11.85" customHeight="1" x14ac:dyDescent="0.2">
      <c r="A4385" s="3" t="s">
        <v>337</v>
      </c>
      <c r="C4385" s="2">
        <f>SUM(C4383:C4384)</f>
        <v>0</v>
      </c>
      <c r="E4385" s="2">
        <f>SUM(E4383:E4384)</f>
        <v>0</v>
      </c>
      <c r="G4385" s="2">
        <f>SUM(G4383:G4384)</f>
        <v>0</v>
      </c>
      <c r="I4385" s="2">
        <f>SUM(I4383:I4384)</f>
        <v>0</v>
      </c>
      <c r="K4385" s="2">
        <f>SUM(K4383:K4384)</f>
        <v>0</v>
      </c>
      <c r="L4385" s="9"/>
      <c r="M4385" s="2">
        <f>SUM(M4383:M4384)</f>
        <v>0</v>
      </c>
      <c r="N4385" s="9"/>
      <c r="O4385" s="2">
        <f>SUM(O4383:O4384)</f>
        <v>0</v>
      </c>
      <c r="P4385" s="9"/>
      <c r="Q4385" s="2">
        <f>SUM(Q4383:Q4384)</f>
        <v>0</v>
      </c>
    </row>
    <row r="4386" spans="1:20" ht="11.85" customHeight="1" x14ac:dyDescent="0.2">
      <c r="L4386" s="9"/>
      <c r="N4386" s="9"/>
      <c r="P4386" s="9"/>
    </row>
    <row r="4387" spans="1:20" ht="11.85" customHeight="1" x14ac:dyDescent="0.2">
      <c r="A4387" s="10" t="s">
        <v>338</v>
      </c>
      <c r="L4387" s="9"/>
      <c r="N4387" s="9"/>
      <c r="P4387" s="9"/>
    </row>
    <row r="4388" spans="1:20" ht="11.85" customHeight="1" x14ac:dyDescent="0.2">
      <c r="A4388" s="3" t="s">
        <v>1761</v>
      </c>
      <c r="C4388" s="2">
        <v>0</v>
      </c>
      <c r="E4388" s="2">
        <v>0</v>
      </c>
      <c r="G4388" s="2">
        <v>0</v>
      </c>
      <c r="I4388" s="2">
        <v>0</v>
      </c>
      <c r="K4388" s="2">
        <v>0</v>
      </c>
      <c r="L4388" s="9"/>
      <c r="M4388" s="2">
        <v>6200</v>
      </c>
      <c r="N4388" s="9"/>
      <c r="O4388" s="2">
        <v>0</v>
      </c>
      <c r="P4388" s="9"/>
      <c r="Q4388" s="2">
        <f t="shared" ref="Q4388:Q4393" si="123">M4388+O4388</f>
        <v>6200</v>
      </c>
      <c r="T4388" s="11"/>
    </row>
    <row r="4389" spans="1:20" ht="11.85" customHeight="1" x14ac:dyDescent="0.2">
      <c r="A4389" s="3" t="s">
        <v>1762</v>
      </c>
      <c r="C4389" s="12">
        <v>0</v>
      </c>
      <c r="E4389" s="12">
        <v>0</v>
      </c>
      <c r="G4389" s="12">
        <v>0</v>
      </c>
      <c r="I4389" s="12">
        <v>0</v>
      </c>
      <c r="K4389" s="12">
        <v>0</v>
      </c>
      <c r="L4389" s="9"/>
      <c r="M4389" s="12">
        <v>50600</v>
      </c>
      <c r="N4389" s="9"/>
      <c r="O4389" s="12">
        <v>0</v>
      </c>
      <c r="P4389" s="9"/>
      <c r="Q4389" s="12">
        <f t="shared" si="123"/>
        <v>50600</v>
      </c>
    </row>
    <row r="4390" spans="1:20" ht="11.85" hidden="1" customHeight="1" x14ac:dyDescent="0.2">
      <c r="A4390" s="3" t="s">
        <v>1572</v>
      </c>
      <c r="C4390" s="2">
        <v>0</v>
      </c>
      <c r="E4390" s="2">
        <v>0</v>
      </c>
      <c r="G4390" s="2">
        <v>0</v>
      </c>
      <c r="I4390" s="2">
        <v>0</v>
      </c>
      <c r="K4390" s="2">
        <v>0</v>
      </c>
      <c r="L4390" s="9"/>
      <c r="M4390" s="2">
        <v>0</v>
      </c>
      <c r="N4390" s="9"/>
      <c r="O4390" s="2">
        <v>0</v>
      </c>
      <c r="P4390" s="9"/>
      <c r="Q4390" s="2">
        <f t="shared" si="123"/>
        <v>0</v>
      </c>
    </row>
    <row r="4391" spans="1:20" ht="11.85" hidden="1" customHeight="1" x14ac:dyDescent="0.2">
      <c r="A4391" s="3" t="s">
        <v>1503</v>
      </c>
      <c r="C4391" s="2">
        <v>0</v>
      </c>
      <c r="E4391" s="2">
        <v>0</v>
      </c>
      <c r="G4391" s="2">
        <v>0</v>
      </c>
      <c r="I4391" s="2">
        <v>0</v>
      </c>
      <c r="K4391" s="2">
        <v>0</v>
      </c>
      <c r="L4391" s="9"/>
      <c r="N4391" s="9"/>
      <c r="O4391" s="2">
        <v>0</v>
      </c>
      <c r="P4391" s="9"/>
      <c r="Q4391" s="2">
        <f t="shared" si="123"/>
        <v>0</v>
      </c>
    </row>
    <row r="4392" spans="1:20" ht="11.85" hidden="1" customHeight="1" x14ac:dyDescent="0.2">
      <c r="A4392" s="3" t="s">
        <v>1504</v>
      </c>
      <c r="C4392" s="2">
        <v>0</v>
      </c>
      <c r="E4392" s="2">
        <v>0</v>
      </c>
      <c r="G4392" s="2">
        <v>0</v>
      </c>
      <c r="I4392" s="2">
        <v>0</v>
      </c>
      <c r="K4392" s="2">
        <v>0</v>
      </c>
      <c r="L4392" s="9"/>
      <c r="M4392" s="2">
        <v>0</v>
      </c>
      <c r="N4392" s="9"/>
      <c r="O4392" s="2">
        <v>0</v>
      </c>
      <c r="P4392" s="9"/>
      <c r="Q4392" s="2">
        <f t="shared" si="123"/>
        <v>0</v>
      </c>
      <c r="T4392" s="43"/>
    </row>
    <row r="4393" spans="1:20" ht="11.85" hidden="1" customHeight="1" x14ac:dyDescent="0.2">
      <c r="A4393" s="3" t="s">
        <v>1573</v>
      </c>
      <c r="C4393" s="2">
        <v>0</v>
      </c>
      <c r="E4393" s="2">
        <v>0</v>
      </c>
      <c r="G4393" s="2">
        <v>0</v>
      </c>
      <c r="I4393" s="2">
        <v>0</v>
      </c>
      <c r="K4393" s="2">
        <v>0</v>
      </c>
      <c r="L4393" s="9"/>
      <c r="M4393" s="2">
        <v>0</v>
      </c>
      <c r="N4393" s="9"/>
      <c r="O4393" s="2">
        <v>0</v>
      </c>
      <c r="P4393" s="9"/>
      <c r="Q4393" s="2">
        <f t="shared" si="123"/>
        <v>0</v>
      </c>
      <c r="R4393" s="62"/>
      <c r="S4393" s="15"/>
    </row>
    <row r="4394" spans="1:20" ht="11.85" hidden="1" customHeight="1" x14ac:dyDescent="0.2">
      <c r="A4394" s="3" t="s">
        <v>1574</v>
      </c>
      <c r="C4394" s="2">
        <v>0</v>
      </c>
      <c r="E4394" s="2">
        <v>0</v>
      </c>
      <c r="G4394" s="2">
        <v>0</v>
      </c>
      <c r="I4394" s="2">
        <v>0</v>
      </c>
      <c r="K4394" s="2">
        <v>0</v>
      </c>
      <c r="L4394" s="9"/>
      <c r="M4394" s="2">
        <v>0</v>
      </c>
      <c r="N4394" s="9"/>
      <c r="O4394" s="2">
        <v>0</v>
      </c>
      <c r="P4394" s="9"/>
      <c r="Q4394" s="2">
        <f>M4394+O4394</f>
        <v>0</v>
      </c>
      <c r="R4394" s="53"/>
      <c r="S4394" s="15"/>
    </row>
    <row r="4395" spans="1:20" ht="11.85" hidden="1" customHeight="1" x14ac:dyDescent="0.2">
      <c r="A4395" s="3" t="s">
        <v>1575</v>
      </c>
      <c r="C4395" s="12">
        <v>0</v>
      </c>
      <c r="E4395" s="12">
        <v>0</v>
      </c>
      <c r="G4395" s="12">
        <v>0</v>
      </c>
      <c r="I4395" s="12">
        <v>0</v>
      </c>
      <c r="K4395" s="12">
        <v>0</v>
      </c>
      <c r="L4395" s="9"/>
      <c r="M4395" s="12">
        <v>0</v>
      </c>
      <c r="N4395" s="9"/>
      <c r="O4395" s="12">
        <v>0</v>
      </c>
      <c r="P4395" s="9"/>
      <c r="Q4395" s="12">
        <f>M4395+O4395</f>
        <v>0</v>
      </c>
      <c r="R4395" s="53"/>
      <c r="S4395" s="15"/>
    </row>
    <row r="4396" spans="1:20" ht="11.85" hidden="1" customHeight="1" x14ac:dyDescent="0.2">
      <c r="A4396" s="3" t="s">
        <v>1508</v>
      </c>
      <c r="C4396" s="12">
        <v>0</v>
      </c>
      <c r="E4396" s="12">
        <v>0</v>
      </c>
      <c r="G4396" s="12">
        <v>0</v>
      </c>
      <c r="I4396" s="12">
        <v>0</v>
      </c>
      <c r="K4396" s="12">
        <v>0</v>
      </c>
      <c r="L4396" s="9"/>
      <c r="M4396" s="12">
        <v>0</v>
      </c>
      <c r="N4396" s="9"/>
      <c r="O4396" s="12">
        <v>0</v>
      </c>
      <c r="P4396" s="9"/>
      <c r="Q4396" s="12">
        <f>M4396+O4396</f>
        <v>0</v>
      </c>
      <c r="R4396" s="54"/>
    </row>
    <row r="4397" spans="1:20" ht="11.85" customHeight="1" x14ac:dyDescent="0.2">
      <c r="A4397" s="3" t="s">
        <v>342</v>
      </c>
      <c r="C4397" s="2">
        <f>SUM(C4388:C4396)</f>
        <v>0</v>
      </c>
      <c r="E4397" s="2">
        <f>SUM(E4388:E4396)</f>
        <v>0</v>
      </c>
      <c r="G4397" s="2">
        <f>SUM(G4388:G4396)</f>
        <v>0</v>
      </c>
      <c r="I4397" s="2">
        <f>SUM(I4388:I4396)</f>
        <v>0</v>
      </c>
      <c r="K4397" s="2">
        <f>SUM(K4388:K4396)</f>
        <v>0</v>
      </c>
      <c r="L4397" s="9"/>
      <c r="M4397" s="2">
        <f>SUM(M4388:M4396)</f>
        <v>56800</v>
      </c>
      <c r="N4397" s="9"/>
      <c r="O4397" s="2">
        <f>SUM(O4388:O4396)</f>
        <v>0</v>
      </c>
      <c r="P4397" s="9"/>
      <c r="Q4397" s="2">
        <f>SUM(Q4388:Q4396)</f>
        <v>56800</v>
      </c>
      <c r="R4397" s="54"/>
    </row>
    <row r="4398" spans="1:20" ht="11.85" customHeight="1" x14ac:dyDescent="0.2">
      <c r="L4398" s="9"/>
      <c r="N4398" s="9"/>
      <c r="P4398" s="9"/>
    </row>
    <row r="4399" spans="1:20" ht="11.85" customHeight="1" x14ac:dyDescent="0.2">
      <c r="L4399" s="9"/>
      <c r="N4399" s="9"/>
      <c r="P4399" s="9"/>
    </row>
    <row r="4400" spans="1:20" ht="11.85" customHeight="1" x14ac:dyDescent="0.2">
      <c r="A4400" s="3" t="s">
        <v>1763</v>
      </c>
      <c r="C4400" s="2">
        <f>C4351+C4362+C4381+C4385+C4397</f>
        <v>76456.08</v>
      </c>
      <c r="E4400" s="2">
        <f>E4351+E4362+E4381+E4385+E4397</f>
        <v>70508.25</v>
      </c>
      <c r="G4400" s="2">
        <f>G4351+G4362+G4381+G4385+G4397</f>
        <v>73259.490000000005</v>
      </c>
      <c r="I4400" s="2">
        <f>I4351+I4362+I4381+I4385+I4397</f>
        <v>89730</v>
      </c>
      <c r="K4400" s="2">
        <f>K4351+K4362+K4381+K4385+K4397</f>
        <v>89730</v>
      </c>
      <c r="L4400" s="9"/>
      <c r="M4400" s="2">
        <f>M4351+M4362+M4381+M4385+M4397</f>
        <v>153555</v>
      </c>
      <c r="N4400" s="9"/>
      <c r="O4400" s="2">
        <f>O4351+O4362+O4381+O4385+O4397</f>
        <v>0</v>
      </c>
      <c r="P4400" s="9"/>
      <c r="Q4400" s="2">
        <f>Q4351+Q4362+Q4381+Q4385+Q4397</f>
        <v>153555</v>
      </c>
      <c r="R4400" s="54"/>
      <c r="T4400" s="11"/>
    </row>
    <row r="4401" spans="1:17" ht="11.85" customHeight="1" x14ac:dyDescent="0.2">
      <c r="L4401" s="9"/>
      <c r="N4401" s="9"/>
      <c r="P4401" s="9"/>
    </row>
    <row r="4402" spans="1:17" ht="11.85" customHeight="1" x14ac:dyDescent="0.2">
      <c r="L4402" s="9"/>
      <c r="N4402" s="9"/>
      <c r="P4402" s="9"/>
    </row>
    <row r="4403" spans="1:17" ht="11.85" customHeight="1" x14ac:dyDescent="0.2">
      <c r="L4403" s="9"/>
      <c r="N4403" s="9"/>
      <c r="P4403" s="9"/>
    </row>
    <row r="4404" spans="1:17" ht="11.85" customHeight="1" x14ac:dyDescent="0.2">
      <c r="L4404" s="9"/>
      <c r="N4404" s="9"/>
      <c r="P4404" s="9"/>
    </row>
    <row r="4405" spans="1:17" ht="12" customHeight="1" x14ac:dyDescent="0.2">
      <c r="L4405" s="9"/>
      <c r="N4405" s="9"/>
      <c r="P4405" s="9"/>
    </row>
    <row r="4406" spans="1:17" ht="11.85" customHeight="1" x14ac:dyDescent="0.2">
      <c r="L4406" s="9"/>
      <c r="N4406" s="9"/>
      <c r="P4406" s="9"/>
    </row>
    <row r="4407" spans="1:17" ht="11.85" customHeight="1" x14ac:dyDescent="0.2">
      <c r="L4407" s="9"/>
      <c r="N4407" s="9"/>
      <c r="P4407" s="9"/>
    </row>
    <row r="4408" spans="1:17" ht="11.85" customHeight="1" x14ac:dyDescent="0.2">
      <c r="L4408" s="9"/>
      <c r="N4408" s="9"/>
      <c r="P4408" s="9"/>
    </row>
    <row r="4409" spans="1:17" ht="11.85" customHeight="1" x14ac:dyDescent="0.2">
      <c r="L4409" s="9"/>
      <c r="N4409" s="9"/>
      <c r="P4409" s="9"/>
    </row>
    <row r="4410" spans="1:17" ht="11.85" customHeight="1" x14ac:dyDescent="0.2">
      <c r="A4410" s="1"/>
      <c r="B4410" s="1"/>
      <c r="E4410" s="2" t="str">
        <f>$E$1</f>
        <v>CITY OF BRADY</v>
      </c>
    </row>
    <row r="4411" spans="1:17" ht="11.85" customHeight="1" x14ac:dyDescent="0.2">
      <c r="E4411" s="2" t="str">
        <f>$E$2</f>
        <v>BUDGET  REPORT</v>
      </c>
    </row>
    <row r="4412" spans="1:17" ht="11.85" customHeight="1" x14ac:dyDescent="0.2">
      <c r="E4412" s="2" t="str">
        <f>$E$3</f>
        <v>FISCAL YEAR 2025 - 2026</v>
      </c>
    </row>
    <row r="4413" spans="1:17" ht="11.85" customHeight="1" x14ac:dyDescent="0.2">
      <c r="A4413" s="3" t="s">
        <v>1698</v>
      </c>
    </row>
    <row r="4414" spans="1:17" ht="11.85" customHeight="1" x14ac:dyDescent="0.2">
      <c r="A4414" s="3" t="s">
        <v>1764</v>
      </c>
    </row>
    <row r="4415" spans="1:17" ht="11.85" customHeight="1" x14ac:dyDescent="0.2">
      <c r="I4415" s="49" t="str">
        <f>$I$6</f>
        <v>(----- 2024-2025------)</v>
      </c>
      <c r="J4415" s="49"/>
      <c r="K4415" s="49"/>
      <c r="L4415" s="6"/>
      <c r="M4415" s="50" t="str">
        <f>$M$6</f>
        <v>2025-2026</v>
      </c>
      <c r="N4415" s="50"/>
      <c r="O4415" s="50"/>
      <c r="P4415" s="50"/>
      <c r="Q4415" s="50"/>
    </row>
    <row r="4416" spans="1:17" ht="11.85" customHeight="1" x14ac:dyDescent="0.2">
      <c r="C4416" s="5" t="str">
        <f>$C$7</f>
        <v>2021-2022</v>
      </c>
      <c r="D4416" s="5"/>
      <c r="E4416" s="5" t="str">
        <f>$E$7</f>
        <v>2022-2023</v>
      </c>
      <c r="F4416" s="5"/>
      <c r="G4416" s="5" t="str">
        <f>$G$7</f>
        <v>2023-2024</v>
      </c>
      <c r="H4416" s="5"/>
      <c r="I4416" s="5" t="s">
        <v>9</v>
      </c>
      <c r="J4416" s="5"/>
      <c r="K4416" s="5" t="str">
        <f>+$K$7</f>
        <v>PROJECTED</v>
      </c>
      <c r="L4416" s="6"/>
      <c r="M4416" s="5" t="str">
        <f>$M$7</f>
        <v>2025-2026</v>
      </c>
      <c r="N4416" s="6"/>
      <c r="O4416" s="5" t="str">
        <f>$O$7</f>
        <v>2025-2026</v>
      </c>
      <c r="P4416" s="6"/>
      <c r="Q4416" s="5" t="str">
        <f>$Q$7</f>
        <v>APPROVED</v>
      </c>
    </row>
    <row r="4417" spans="1:21" ht="11.85" customHeight="1" x14ac:dyDescent="0.2">
      <c r="A4417" s="7" t="s">
        <v>279</v>
      </c>
      <c r="C4417" s="8" t="s">
        <v>12</v>
      </c>
      <c r="D4417" s="5"/>
      <c r="E4417" s="8" t="s">
        <v>12</v>
      </c>
      <c r="F4417" s="5"/>
      <c r="G4417" s="8" t="s">
        <v>12</v>
      </c>
      <c r="H4417" s="5"/>
      <c r="I4417" s="8" t="s">
        <v>13</v>
      </c>
      <c r="J4417" s="5"/>
      <c r="K4417" s="8" t="s">
        <v>13</v>
      </c>
      <c r="L4417" s="6"/>
      <c r="M4417" s="8" t="str">
        <f>$M$8</f>
        <v>BASE</v>
      </c>
      <c r="N4417" s="6"/>
      <c r="O4417" s="8" t="str">
        <f>$O$8</f>
        <v>SUPPLEMENTAL</v>
      </c>
      <c r="P4417" s="6"/>
      <c r="Q4417" s="8" t="str">
        <f>$Q$8</f>
        <v>BUDGET</v>
      </c>
    </row>
    <row r="4418" spans="1:21" ht="11.85" customHeight="1" x14ac:dyDescent="0.2"/>
    <row r="4419" spans="1:21" ht="11.85" customHeight="1" x14ac:dyDescent="0.2">
      <c r="A4419" s="10" t="s">
        <v>280</v>
      </c>
    </row>
    <row r="4420" spans="1:21" ht="11.85" customHeight="1" x14ac:dyDescent="0.2">
      <c r="A4420" s="3" t="s">
        <v>1765</v>
      </c>
      <c r="C4420" s="2">
        <v>137478.39000000001</v>
      </c>
      <c r="E4420" s="2">
        <v>131464.79999999999</v>
      </c>
      <c r="G4420" s="2">
        <v>132350.71</v>
      </c>
      <c r="I4420" s="2">
        <v>136335</v>
      </c>
      <c r="K4420" s="2">
        <v>136335</v>
      </c>
      <c r="L4420" s="9"/>
      <c r="M4420" s="2">
        <v>142941</v>
      </c>
      <c r="N4420" s="9"/>
      <c r="O4420" s="2">
        <f>29245-15392</f>
        <v>13853</v>
      </c>
      <c r="P4420" s="9"/>
      <c r="Q4420" s="2">
        <f t="shared" ref="Q4420:Q4426" si="124">M4420+O4420</f>
        <v>156794</v>
      </c>
      <c r="T4420" s="11"/>
    </row>
    <row r="4421" spans="1:21" ht="11.85" customHeight="1" x14ac:dyDescent="0.2">
      <c r="A4421" s="3" t="s">
        <v>1766</v>
      </c>
      <c r="C4421" s="2">
        <v>0</v>
      </c>
      <c r="E4421" s="2">
        <v>0</v>
      </c>
      <c r="G4421" s="2">
        <v>310.7</v>
      </c>
      <c r="I4421" s="2">
        <v>200</v>
      </c>
      <c r="K4421" s="2">
        <v>200</v>
      </c>
      <c r="L4421" s="9"/>
      <c r="M4421" s="2">
        <v>200</v>
      </c>
      <c r="N4421" s="9"/>
      <c r="O4421" s="2">
        <v>0</v>
      </c>
      <c r="P4421" s="9"/>
      <c r="Q4421" s="2">
        <f t="shared" si="124"/>
        <v>200</v>
      </c>
      <c r="T4421" s="11"/>
    </row>
    <row r="4422" spans="1:21" ht="11.85" customHeight="1" x14ac:dyDescent="0.2">
      <c r="A4422" s="3" t="s">
        <v>1767</v>
      </c>
      <c r="C4422" s="2">
        <v>33733.93</v>
      </c>
      <c r="E4422" s="2">
        <v>29625.08</v>
      </c>
      <c r="G4422" s="2">
        <v>21605.54</v>
      </c>
      <c r="I4422" s="2">
        <v>23630</v>
      </c>
      <c r="K4422" s="2">
        <v>23630</v>
      </c>
      <c r="L4422" s="9"/>
      <c r="M4422" s="2">
        <v>25723</v>
      </c>
      <c r="N4422" s="9"/>
      <c r="O4422" s="2">
        <f>11040-3644</f>
        <v>7396</v>
      </c>
      <c r="P4422" s="9"/>
      <c r="Q4422" s="2">
        <f t="shared" si="124"/>
        <v>33119</v>
      </c>
      <c r="T4422" s="11"/>
    </row>
    <row r="4423" spans="1:21" ht="11.85" customHeight="1" x14ac:dyDescent="0.2">
      <c r="A4423" s="3" t="s">
        <v>1768</v>
      </c>
      <c r="C4423" s="2">
        <v>13224.93</v>
      </c>
      <c r="E4423" s="2">
        <v>12767.17</v>
      </c>
      <c r="G4423" s="2">
        <v>13255.5</v>
      </c>
      <c r="I4423" s="2">
        <v>13261</v>
      </c>
      <c r="K4423" s="2">
        <v>13261</v>
      </c>
      <c r="L4423" s="9"/>
      <c r="M4423" s="2">
        <v>13540</v>
      </c>
      <c r="N4423" s="9"/>
      <c r="O4423" s="2">
        <f>2800-1450</f>
        <v>1350</v>
      </c>
      <c r="P4423" s="9"/>
      <c r="Q4423" s="2">
        <f t="shared" si="124"/>
        <v>14890</v>
      </c>
      <c r="T4423" s="11"/>
    </row>
    <row r="4424" spans="1:21" ht="11.85" customHeight="1" x14ac:dyDescent="0.2">
      <c r="A4424" s="3" t="s">
        <v>1769</v>
      </c>
      <c r="C4424" s="2">
        <v>348.41</v>
      </c>
      <c r="E4424" s="2">
        <v>352.7</v>
      </c>
      <c r="G4424" s="2">
        <v>272.39999999999998</v>
      </c>
      <c r="I4424" s="2">
        <v>230</v>
      </c>
      <c r="K4424" s="2">
        <v>230</v>
      </c>
      <c r="L4424" s="9"/>
      <c r="M4424" s="2">
        <v>204</v>
      </c>
      <c r="N4424" s="9"/>
      <c r="O4424" s="2">
        <v>100</v>
      </c>
      <c r="P4424" s="9"/>
      <c r="Q4424" s="2">
        <f t="shared" si="124"/>
        <v>304</v>
      </c>
      <c r="T4424" s="11"/>
    </row>
    <row r="4425" spans="1:21" ht="11.85" customHeight="1" x14ac:dyDescent="0.2">
      <c r="A4425" s="3" t="s">
        <v>1770</v>
      </c>
      <c r="C4425" s="2">
        <v>36</v>
      </c>
      <c r="E4425" s="2">
        <v>25.42</v>
      </c>
      <c r="G4425" s="2">
        <v>234</v>
      </c>
      <c r="I4425" s="2">
        <v>210</v>
      </c>
      <c r="K4425" s="2">
        <v>210</v>
      </c>
      <c r="L4425" s="9"/>
      <c r="M4425" s="2">
        <v>168</v>
      </c>
      <c r="N4425" s="9"/>
      <c r="O4425" s="2">
        <v>75</v>
      </c>
      <c r="P4425" s="9"/>
      <c r="Q4425" s="2">
        <f t="shared" si="124"/>
        <v>243</v>
      </c>
      <c r="R4425" s="59"/>
      <c r="T4425" s="11"/>
    </row>
    <row r="4426" spans="1:21" ht="11.85" customHeight="1" x14ac:dyDescent="0.2">
      <c r="A4426" s="3" t="s">
        <v>1771</v>
      </c>
      <c r="C4426" s="12">
        <v>10851.69</v>
      </c>
      <c r="E4426" s="12">
        <v>10028.200000000001</v>
      </c>
      <c r="G4426" s="12">
        <v>10155.36</v>
      </c>
      <c r="I4426" s="12">
        <v>10650</v>
      </c>
      <c r="K4426" s="12">
        <v>10650</v>
      </c>
      <c r="L4426" s="9"/>
      <c r="M4426" s="12">
        <v>11158</v>
      </c>
      <c r="N4426" s="9"/>
      <c r="O4426" s="12">
        <f>2340-1200</f>
        <v>1140</v>
      </c>
      <c r="P4426" s="9"/>
      <c r="Q4426" s="12">
        <f t="shared" si="124"/>
        <v>12298</v>
      </c>
      <c r="T4426" s="11"/>
    </row>
    <row r="4427" spans="1:21" ht="11.85" customHeight="1" x14ac:dyDescent="0.2">
      <c r="A4427" s="3" t="s">
        <v>291</v>
      </c>
      <c r="C4427" s="2">
        <f>SUM(C4420:C4426)</f>
        <v>195673.35</v>
      </c>
      <c r="E4427" s="2">
        <f>SUM(E4420:E4426)</f>
        <v>184263.37000000005</v>
      </c>
      <c r="G4427" s="2">
        <f>SUM(G4420:G4426)</f>
        <v>178184.21000000002</v>
      </c>
      <c r="I4427" s="2">
        <f>SUM(I4420:I4426)</f>
        <v>184516</v>
      </c>
      <c r="K4427" s="2">
        <f>SUM(K4420:K4426)</f>
        <v>184516</v>
      </c>
      <c r="L4427" s="9"/>
      <c r="M4427" s="2">
        <f>SUM(M4420:M4426)</f>
        <v>193934</v>
      </c>
      <c r="N4427" s="9"/>
      <c r="O4427" s="2">
        <f>SUM(O4420:O4426)</f>
        <v>23914</v>
      </c>
      <c r="P4427" s="9"/>
      <c r="Q4427" s="2">
        <f>SUM(Q4420:Q4426)</f>
        <v>217848</v>
      </c>
      <c r="R4427" s="59"/>
      <c r="U4427" s="9"/>
    </row>
    <row r="4428" spans="1:21" ht="11.85" customHeight="1" x14ac:dyDescent="0.2">
      <c r="L4428" s="9"/>
      <c r="N4428" s="9"/>
      <c r="P4428" s="9"/>
    </row>
    <row r="4429" spans="1:21" ht="11.85" customHeight="1" x14ac:dyDescent="0.2">
      <c r="A4429" s="10" t="s">
        <v>292</v>
      </c>
      <c r="L4429" s="9"/>
      <c r="N4429" s="9"/>
      <c r="P4429" s="9"/>
    </row>
    <row r="4430" spans="1:21" ht="11.85" customHeight="1" x14ac:dyDescent="0.2">
      <c r="A4430" s="3" t="s">
        <v>1772</v>
      </c>
      <c r="C4430" s="2">
        <v>0</v>
      </c>
      <c r="E4430" s="2">
        <v>0</v>
      </c>
      <c r="G4430" s="2">
        <v>0</v>
      </c>
      <c r="I4430" s="2">
        <v>0</v>
      </c>
      <c r="K4430" s="2">
        <v>0</v>
      </c>
      <c r="L4430" s="9"/>
      <c r="M4430" s="2">
        <v>0</v>
      </c>
      <c r="N4430" s="9"/>
      <c r="O4430" s="2">
        <v>0</v>
      </c>
      <c r="P4430" s="9"/>
      <c r="Q4430" s="2">
        <f t="shared" ref="Q4430:Q4436" si="125">M4430+O4430</f>
        <v>0</v>
      </c>
      <c r="T4430" s="11"/>
    </row>
    <row r="4431" spans="1:21" ht="11.85" customHeight="1" x14ac:dyDescent="0.2">
      <c r="A4431" s="3" t="s">
        <v>1773</v>
      </c>
      <c r="C4431" s="2">
        <v>0</v>
      </c>
      <c r="E4431" s="2">
        <v>0</v>
      </c>
      <c r="G4431" s="2">
        <v>0</v>
      </c>
      <c r="I4431" s="2">
        <v>0</v>
      </c>
      <c r="K4431" s="2">
        <v>0</v>
      </c>
      <c r="L4431" s="9"/>
      <c r="M4431" s="2">
        <v>0</v>
      </c>
      <c r="N4431" s="9"/>
      <c r="O4431" s="2">
        <v>0</v>
      </c>
      <c r="P4431" s="9"/>
      <c r="Q4431" s="2">
        <f t="shared" si="125"/>
        <v>0</v>
      </c>
      <c r="T4431" s="11"/>
    </row>
    <row r="4432" spans="1:21" ht="11.85" customHeight="1" x14ac:dyDescent="0.2">
      <c r="A4432" s="3" t="s">
        <v>1774</v>
      </c>
      <c r="C4432" s="2">
        <v>0</v>
      </c>
      <c r="E4432" s="2">
        <v>0</v>
      </c>
      <c r="G4432" s="2">
        <v>0</v>
      </c>
      <c r="I4432" s="2">
        <v>0</v>
      </c>
      <c r="K4432" s="2">
        <v>0</v>
      </c>
      <c r="L4432" s="9"/>
      <c r="M4432" s="2">
        <v>0</v>
      </c>
      <c r="N4432" s="9"/>
      <c r="O4432" s="2">
        <v>0</v>
      </c>
      <c r="P4432" s="9"/>
      <c r="Q4432" s="2">
        <f t="shared" si="125"/>
        <v>0</v>
      </c>
      <c r="T4432" s="11"/>
    </row>
    <row r="4433" spans="1:20" ht="11.85" customHeight="1" x14ac:dyDescent="0.2">
      <c r="A4433" s="3" t="s">
        <v>1775</v>
      </c>
      <c r="C4433" s="2">
        <v>6769.38</v>
      </c>
      <c r="E4433" s="2">
        <v>5927.16</v>
      </c>
      <c r="G4433" s="2">
        <v>6476.16</v>
      </c>
      <c r="I4433" s="2">
        <v>6600</v>
      </c>
      <c r="K4433" s="2">
        <v>6600</v>
      </c>
      <c r="L4433" s="9"/>
      <c r="M4433" s="2">
        <v>750</v>
      </c>
      <c r="N4433" s="9"/>
      <c r="O4433" s="2">
        <v>0</v>
      </c>
      <c r="P4433" s="9"/>
      <c r="Q4433" s="2">
        <f t="shared" si="125"/>
        <v>750</v>
      </c>
      <c r="T4433" s="11"/>
    </row>
    <row r="4434" spans="1:20" ht="11.85" hidden="1" customHeight="1" x14ac:dyDescent="0.2">
      <c r="A4434" s="3" t="s">
        <v>1776</v>
      </c>
      <c r="C4434" s="2">
        <v>0</v>
      </c>
      <c r="E4434" s="2">
        <v>0</v>
      </c>
      <c r="G4434" s="2">
        <v>0</v>
      </c>
      <c r="I4434" s="2">
        <v>0</v>
      </c>
      <c r="K4434" s="2">
        <v>0</v>
      </c>
      <c r="L4434" s="9"/>
      <c r="M4434" s="2">
        <v>0</v>
      </c>
      <c r="N4434" s="9"/>
      <c r="O4434" s="2">
        <v>0</v>
      </c>
      <c r="P4434" s="9"/>
      <c r="Q4434" s="2">
        <f t="shared" si="125"/>
        <v>0</v>
      </c>
      <c r="T4434" s="11"/>
    </row>
    <row r="4435" spans="1:20" ht="11.85" customHeight="1" x14ac:dyDescent="0.2">
      <c r="A4435" s="3" t="s">
        <v>1777</v>
      </c>
      <c r="C4435" s="2">
        <v>87907.07</v>
      </c>
      <c r="E4435" s="2">
        <v>95246.57</v>
      </c>
      <c r="G4435" s="2">
        <v>81567.97</v>
      </c>
      <c r="I4435" s="2">
        <v>127300</v>
      </c>
      <c r="K4435" s="2">
        <v>127300</v>
      </c>
      <c r="L4435" s="9"/>
      <c r="M4435" s="2">
        <v>129000</v>
      </c>
      <c r="N4435" s="9"/>
      <c r="O4435" s="2">
        <v>0</v>
      </c>
      <c r="P4435" s="9"/>
      <c r="Q4435" s="2">
        <f t="shared" si="125"/>
        <v>129000</v>
      </c>
      <c r="T4435" s="11"/>
    </row>
    <row r="4436" spans="1:20" ht="11.85" customHeight="1" x14ac:dyDescent="0.2">
      <c r="A4436" s="3" t="s">
        <v>1778</v>
      </c>
      <c r="C4436" s="12">
        <v>3307.56</v>
      </c>
      <c r="E4436" s="12">
        <v>3472.94</v>
      </c>
      <c r="G4436" s="12">
        <v>5133.37</v>
      </c>
      <c r="I4436" s="12">
        <v>10300</v>
      </c>
      <c r="K4436" s="12">
        <v>10300</v>
      </c>
      <c r="L4436" s="9"/>
      <c r="M4436" s="12">
        <v>2000</v>
      </c>
      <c r="N4436" s="9"/>
      <c r="O4436" s="12">
        <v>0</v>
      </c>
      <c r="P4436" s="9"/>
      <c r="Q4436" s="12">
        <f t="shared" si="125"/>
        <v>2000</v>
      </c>
      <c r="T4436" s="11"/>
    </row>
    <row r="4437" spans="1:20" ht="11.85" customHeight="1" x14ac:dyDescent="0.2">
      <c r="A4437" s="3" t="s">
        <v>310</v>
      </c>
      <c r="C4437" s="2">
        <f>SUM(C4430:C4436)</f>
        <v>97984.010000000009</v>
      </c>
      <c r="E4437" s="2">
        <f>SUM(E4430:E4436)</f>
        <v>104646.67000000001</v>
      </c>
      <c r="G4437" s="2">
        <f>SUM(G4430:G4436)</f>
        <v>93177.5</v>
      </c>
      <c r="I4437" s="2">
        <f>SUM(I4430:I4436)</f>
        <v>144200</v>
      </c>
      <c r="K4437" s="2">
        <f>SUM(K4430:K4436)</f>
        <v>144200</v>
      </c>
      <c r="L4437" s="9"/>
      <c r="M4437" s="2">
        <f>SUM(M4430:M4436)</f>
        <v>131750</v>
      </c>
      <c r="N4437" s="9"/>
      <c r="O4437" s="2">
        <f>SUM(O4430:O4436)</f>
        <v>0</v>
      </c>
      <c r="P4437" s="9"/>
      <c r="Q4437" s="2">
        <f>SUM(Q4430:Q4436)</f>
        <v>131750</v>
      </c>
      <c r="T4437" s="14"/>
    </row>
    <row r="4438" spans="1:20" ht="11.85" customHeight="1" x14ac:dyDescent="0.2">
      <c r="L4438" s="9"/>
      <c r="N4438" s="9"/>
      <c r="P4438" s="9"/>
    </row>
    <row r="4439" spans="1:20" ht="11.85" customHeight="1" x14ac:dyDescent="0.2">
      <c r="A4439" s="3" t="s">
        <v>311</v>
      </c>
      <c r="L4439" s="9"/>
      <c r="N4439" s="9"/>
      <c r="P4439" s="9"/>
    </row>
    <row r="4440" spans="1:20" ht="11.85" customHeight="1" x14ac:dyDescent="0.2">
      <c r="A4440" s="3" t="s">
        <v>1779</v>
      </c>
      <c r="C4440" s="2">
        <v>222.1</v>
      </c>
      <c r="E4440" s="2">
        <v>31.62</v>
      </c>
      <c r="G4440" s="2">
        <v>0</v>
      </c>
      <c r="I4440" s="2">
        <v>200</v>
      </c>
      <c r="K4440" s="2">
        <v>200</v>
      </c>
      <c r="L4440" s="9"/>
      <c r="M4440" s="2">
        <v>200</v>
      </c>
      <c r="N4440" s="9"/>
      <c r="O4440" s="2">
        <v>0</v>
      </c>
      <c r="P4440" s="9"/>
      <c r="Q4440" s="2">
        <f t="shared" ref="Q4440:Q4454" si="126">M4440+O4440</f>
        <v>200</v>
      </c>
      <c r="T4440" s="11"/>
    </row>
    <row r="4441" spans="1:20" ht="11.85" customHeight="1" x14ac:dyDescent="0.2">
      <c r="A4441" s="3" t="s">
        <v>1780</v>
      </c>
      <c r="C4441" s="2">
        <v>0</v>
      </c>
      <c r="E4441" s="2">
        <v>0</v>
      </c>
      <c r="G4441" s="2">
        <v>0</v>
      </c>
      <c r="I4441" s="2">
        <v>1000</v>
      </c>
      <c r="K4441" s="2">
        <v>1000</v>
      </c>
      <c r="L4441" s="9"/>
      <c r="M4441" s="2">
        <v>1000</v>
      </c>
      <c r="N4441" s="9"/>
      <c r="O4441" s="2">
        <v>0</v>
      </c>
      <c r="P4441" s="9"/>
      <c r="Q4441" s="2">
        <f t="shared" si="126"/>
        <v>1000</v>
      </c>
      <c r="T4441" s="11"/>
    </row>
    <row r="4442" spans="1:20" ht="11.85" customHeight="1" x14ac:dyDescent="0.2">
      <c r="A4442" s="3" t="s">
        <v>1781</v>
      </c>
      <c r="C4442" s="2">
        <v>6986.23</v>
      </c>
      <c r="E4442" s="2">
        <v>5598.44</v>
      </c>
      <c r="G4442" s="2">
        <v>5112.42</v>
      </c>
      <c r="I4442" s="2">
        <v>7000</v>
      </c>
      <c r="K4442" s="2">
        <v>7000</v>
      </c>
      <c r="L4442" s="9"/>
      <c r="M4442" s="2">
        <v>7000</v>
      </c>
      <c r="N4442" s="9"/>
      <c r="O4442" s="2">
        <v>0</v>
      </c>
      <c r="P4442" s="9"/>
      <c r="Q4442" s="2">
        <f t="shared" si="126"/>
        <v>7000</v>
      </c>
      <c r="T4442" s="11"/>
    </row>
    <row r="4443" spans="1:20" ht="11.85" hidden="1" customHeight="1" x14ac:dyDescent="0.2">
      <c r="A4443" s="3" t="s">
        <v>1782</v>
      </c>
      <c r="C4443" s="2">
        <v>0</v>
      </c>
      <c r="E4443" s="2">
        <v>0</v>
      </c>
      <c r="G4443" s="2">
        <v>0</v>
      </c>
      <c r="I4443" s="2">
        <v>0</v>
      </c>
      <c r="K4443" s="2">
        <v>0</v>
      </c>
      <c r="L4443" s="9"/>
      <c r="M4443" s="2">
        <v>0</v>
      </c>
      <c r="N4443" s="9"/>
      <c r="O4443" s="2">
        <v>0</v>
      </c>
      <c r="P4443" s="9"/>
      <c r="Q4443" s="2">
        <f t="shared" si="126"/>
        <v>0</v>
      </c>
      <c r="T4443" s="11"/>
    </row>
    <row r="4444" spans="1:20" ht="11.85" hidden="1" customHeight="1" x14ac:dyDescent="0.2">
      <c r="A4444" s="3" t="s">
        <v>1783</v>
      </c>
      <c r="C4444" s="2">
        <v>0</v>
      </c>
      <c r="E4444" s="2">
        <v>0</v>
      </c>
      <c r="G4444" s="2">
        <v>0</v>
      </c>
      <c r="I4444" s="2">
        <v>0</v>
      </c>
      <c r="K4444" s="2">
        <v>0</v>
      </c>
      <c r="L4444" s="9"/>
      <c r="M4444" s="2">
        <v>0</v>
      </c>
      <c r="N4444" s="9"/>
      <c r="O4444" s="2">
        <v>0</v>
      </c>
      <c r="P4444" s="9"/>
      <c r="Q4444" s="2">
        <f t="shared" si="126"/>
        <v>0</v>
      </c>
      <c r="T4444" s="11"/>
    </row>
    <row r="4445" spans="1:20" ht="11.85" customHeight="1" x14ac:dyDescent="0.2">
      <c r="A4445" s="3" t="s">
        <v>1784</v>
      </c>
      <c r="C4445" s="2">
        <v>0</v>
      </c>
      <c r="E4445" s="2">
        <v>0</v>
      </c>
      <c r="G4445" s="2">
        <v>0</v>
      </c>
      <c r="I4445" s="2">
        <v>0</v>
      </c>
      <c r="K4445" s="2">
        <v>0</v>
      </c>
      <c r="L4445" s="9"/>
      <c r="M4445" s="2">
        <v>0</v>
      </c>
      <c r="N4445" s="9"/>
      <c r="O4445" s="2">
        <v>0</v>
      </c>
      <c r="P4445" s="9"/>
      <c r="Q4445" s="2">
        <f t="shared" si="126"/>
        <v>0</v>
      </c>
      <c r="T4445" s="11"/>
    </row>
    <row r="4446" spans="1:20" ht="11.85" customHeight="1" x14ac:dyDescent="0.2">
      <c r="A4446" s="3" t="s">
        <v>1785</v>
      </c>
      <c r="C4446" s="2">
        <v>0</v>
      </c>
      <c r="E4446" s="2">
        <v>1598</v>
      </c>
      <c r="G4446" s="2">
        <v>0</v>
      </c>
      <c r="I4446" s="2">
        <v>0</v>
      </c>
      <c r="K4446" s="2">
        <v>0</v>
      </c>
      <c r="L4446" s="9"/>
      <c r="M4446" s="2">
        <v>1300</v>
      </c>
      <c r="N4446" s="9"/>
      <c r="O4446" s="2">
        <v>0</v>
      </c>
      <c r="P4446" s="9"/>
      <c r="Q4446" s="2">
        <f t="shared" si="126"/>
        <v>1300</v>
      </c>
      <c r="T4446" s="11"/>
    </row>
    <row r="4447" spans="1:20" ht="11.85" customHeight="1" x14ac:dyDescent="0.2">
      <c r="A4447" s="3" t="s">
        <v>1786</v>
      </c>
      <c r="C4447" s="2">
        <v>0</v>
      </c>
      <c r="E4447" s="2">
        <v>0</v>
      </c>
      <c r="G4447" s="2">
        <v>0</v>
      </c>
      <c r="I4447" s="2">
        <v>0</v>
      </c>
      <c r="K4447" s="2">
        <v>0</v>
      </c>
      <c r="L4447" s="9"/>
      <c r="M4447" s="2">
        <v>0</v>
      </c>
      <c r="N4447" s="9"/>
      <c r="O4447" s="2">
        <v>0</v>
      </c>
      <c r="P4447" s="9"/>
      <c r="Q4447" s="2">
        <f t="shared" si="126"/>
        <v>0</v>
      </c>
      <c r="T4447" s="11"/>
    </row>
    <row r="4448" spans="1:20" ht="11.85" hidden="1" customHeight="1" x14ac:dyDescent="0.2">
      <c r="A4448" s="3" t="s">
        <v>1787</v>
      </c>
      <c r="C4448" s="2">
        <v>0</v>
      </c>
      <c r="E4448" s="2">
        <v>0</v>
      </c>
      <c r="G4448" s="2">
        <v>0</v>
      </c>
      <c r="I4448" s="2">
        <v>0</v>
      </c>
      <c r="K4448" s="2">
        <v>0</v>
      </c>
      <c r="L4448" s="9"/>
      <c r="M4448" s="2">
        <v>0</v>
      </c>
      <c r="N4448" s="9"/>
      <c r="O4448" s="2">
        <v>0</v>
      </c>
      <c r="P4448" s="9"/>
      <c r="Q4448" s="2">
        <f t="shared" si="126"/>
        <v>0</v>
      </c>
      <c r="T4448" s="11"/>
    </row>
    <row r="4449" spans="1:20" ht="11.85" customHeight="1" x14ac:dyDescent="0.2">
      <c r="A4449" s="3" t="s">
        <v>1788</v>
      </c>
      <c r="C4449" s="2">
        <v>0</v>
      </c>
      <c r="E4449" s="2">
        <v>0</v>
      </c>
      <c r="G4449" s="2">
        <v>0</v>
      </c>
      <c r="I4449" s="2">
        <v>100</v>
      </c>
      <c r="K4449" s="2">
        <v>100</v>
      </c>
      <c r="L4449" s="9"/>
      <c r="M4449" s="2">
        <v>100</v>
      </c>
      <c r="N4449" s="9"/>
      <c r="O4449" s="2">
        <v>0</v>
      </c>
      <c r="P4449" s="9"/>
      <c r="Q4449" s="2">
        <f t="shared" si="126"/>
        <v>100</v>
      </c>
      <c r="T4449" s="11"/>
    </row>
    <row r="4450" spans="1:20" ht="11.85" customHeight="1" x14ac:dyDescent="0.2">
      <c r="A4450" s="3" t="s">
        <v>1789</v>
      </c>
      <c r="C4450" s="2">
        <v>0</v>
      </c>
      <c r="E4450" s="2">
        <v>0</v>
      </c>
      <c r="G4450" s="2">
        <v>0</v>
      </c>
      <c r="I4450" s="2">
        <v>0</v>
      </c>
      <c r="K4450" s="2">
        <v>0</v>
      </c>
      <c r="L4450" s="9"/>
      <c r="M4450" s="2">
        <v>0</v>
      </c>
      <c r="N4450" s="9"/>
      <c r="O4450" s="2">
        <v>0</v>
      </c>
      <c r="P4450" s="9"/>
      <c r="Q4450" s="2">
        <f t="shared" si="126"/>
        <v>0</v>
      </c>
      <c r="T4450" s="11"/>
    </row>
    <row r="4451" spans="1:20" ht="11.85" customHeight="1" x14ac:dyDescent="0.2">
      <c r="A4451" s="3" t="s">
        <v>1790</v>
      </c>
      <c r="C4451" s="2">
        <v>150</v>
      </c>
      <c r="E4451" s="2">
        <v>100</v>
      </c>
      <c r="G4451" s="2">
        <v>65</v>
      </c>
      <c r="I4451" s="2">
        <v>150</v>
      </c>
      <c r="K4451" s="2">
        <v>150</v>
      </c>
      <c r="L4451" s="9"/>
      <c r="M4451" s="2">
        <v>150</v>
      </c>
      <c r="N4451" s="9"/>
      <c r="O4451" s="2">
        <v>0</v>
      </c>
      <c r="P4451" s="9"/>
      <c r="Q4451" s="2">
        <f t="shared" si="126"/>
        <v>150</v>
      </c>
      <c r="T4451" s="11"/>
    </row>
    <row r="4452" spans="1:20" ht="11.85" hidden="1" customHeight="1" x14ac:dyDescent="0.2">
      <c r="A4452" s="3" t="s">
        <v>1791</v>
      </c>
      <c r="C4452" s="2">
        <v>0</v>
      </c>
      <c r="E4452" s="2">
        <v>0</v>
      </c>
      <c r="G4452" s="2">
        <v>0</v>
      </c>
      <c r="I4452" s="2">
        <v>0</v>
      </c>
      <c r="K4452" s="2">
        <v>0</v>
      </c>
      <c r="L4452" s="9"/>
      <c r="M4452" s="2">
        <v>0</v>
      </c>
      <c r="N4452" s="9"/>
      <c r="O4452" s="2">
        <v>0</v>
      </c>
      <c r="P4452" s="9"/>
      <c r="Q4452" s="2">
        <f t="shared" si="126"/>
        <v>0</v>
      </c>
      <c r="T4452" s="11"/>
    </row>
    <row r="4453" spans="1:20" ht="11.85" hidden="1" customHeight="1" x14ac:dyDescent="0.2">
      <c r="A4453" s="3" t="s">
        <v>1792</v>
      </c>
      <c r="C4453" s="2">
        <v>0</v>
      </c>
      <c r="E4453" s="2">
        <v>0</v>
      </c>
      <c r="G4453" s="2">
        <v>0</v>
      </c>
      <c r="I4453" s="2">
        <v>0</v>
      </c>
      <c r="K4453" s="2">
        <v>0</v>
      </c>
      <c r="L4453" s="9"/>
      <c r="M4453" s="2">
        <v>0</v>
      </c>
      <c r="N4453" s="9"/>
      <c r="O4453" s="2">
        <v>0</v>
      </c>
      <c r="P4453" s="9"/>
      <c r="Q4453" s="2">
        <f t="shared" si="126"/>
        <v>0</v>
      </c>
      <c r="T4453" s="11"/>
    </row>
    <row r="4454" spans="1:20" ht="11.85" customHeight="1" x14ac:dyDescent="0.2">
      <c r="A4454" s="3" t="s">
        <v>1793</v>
      </c>
      <c r="C4454" s="12">
        <v>0</v>
      </c>
      <c r="E4454" s="12">
        <v>0</v>
      </c>
      <c r="G4454" s="12">
        <v>0</v>
      </c>
      <c r="I4454" s="12">
        <v>0</v>
      </c>
      <c r="K4454" s="12">
        <v>0</v>
      </c>
      <c r="L4454" s="9"/>
      <c r="M4454" s="12">
        <v>0</v>
      </c>
      <c r="N4454" s="9"/>
      <c r="O4454" s="12">
        <v>0</v>
      </c>
      <c r="P4454" s="9"/>
      <c r="Q4454" s="12">
        <f t="shared" si="126"/>
        <v>0</v>
      </c>
      <c r="T4454" s="11"/>
    </row>
    <row r="4455" spans="1:20" ht="11.85" customHeight="1" x14ac:dyDescent="0.2">
      <c r="A4455" s="3" t="s">
        <v>334</v>
      </c>
      <c r="C4455" s="2">
        <f>SUM(C4440:C4454)</f>
        <v>7358.33</v>
      </c>
      <c r="E4455" s="2">
        <f>SUM(E4440:E4454)</f>
        <v>7328.0599999999995</v>
      </c>
      <c r="G4455" s="2">
        <f>SUM(G4440:G4454)</f>
        <v>5177.42</v>
      </c>
      <c r="I4455" s="2">
        <f>SUM(I4440:I4454)</f>
        <v>8450</v>
      </c>
      <c r="K4455" s="2">
        <f>SUM(K4440:K4454)</f>
        <v>8450</v>
      </c>
      <c r="L4455" s="9"/>
      <c r="M4455" s="2">
        <f>SUM(M4440:M4454)</f>
        <v>9750</v>
      </c>
      <c r="N4455" s="9"/>
      <c r="O4455" s="2">
        <f>SUM(O4440:O4454)</f>
        <v>0</v>
      </c>
      <c r="P4455" s="9"/>
      <c r="Q4455" s="2">
        <f>SUM(Q4440:Q4454)</f>
        <v>9750</v>
      </c>
      <c r="T4455" s="14"/>
    </row>
    <row r="4456" spans="1:20" ht="11.85" customHeight="1" x14ac:dyDescent="0.2">
      <c r="L4456" s="9"/>
      <c r="N4456" s="9"/>
      <c r="P4456" s="9"/>
    </row>
    <row r="4457" spans="1:20" ht="11.85" customHeight="1" x14ac:dyDescent="0.2">
      <c r="A4457" s="3" t="s">
        <v>1794</v>
      </c>
      <c r="C4457" s="2">
        <f>C4427+C4437+C4455</f>
        <v>301015.69</v>
      </c>
      <c r="E4457" s="2">
        <f>E4427+E4437+E4455</f>
        <v>296238.10000000003</v>
      </c>
      <c r="G4457" s="2">
        <f>G4427+G4437+G4455</f>
        <v>276539.13</v>
      </c>
      <c r="I4457" s="2">
        <f>I4427+I4437+I4455</f>
        <v>337166</v>
      </c>
      <c r="K4457" s="2">
        <f>K4427+K4437+K4455</f>
        <v>337166</v>
      </c>
      <c r="L4457" s="9"/>
      <c r="M4457" s="2">
        <f>M4427+M4437+M4455</f>
        <v>335434</v>
      </c>
      <c r="N4457" s="9"/>
      <c r="O4457" s="2">
        <f>O4427+O4437+O4455</f>
        <v>23914</v>
      </c>
      <c r="P4457" s="9"/>
      <c r="Q4457" s="2">
        <f>Q4427+Q4437+Q4455</f>
        <v>359348</v>
      </c>
      <c r="R4457" s="54"/>
      <c r="T4457" s="11"/>
    </row>
    <row r="4458" spans="1:20" ht="11.85" customHeight="1" x14ac:dyDescent="0.2">
      <c r="L4458" s="9"/>
      <c r="N4458" s="9"/>
      <c r="P4458" s="9"/>
    </row>
    <row r="4459" spans="1:20" ht="11.85" customHeight="1" x14ac:dyDescent="0.2">
      <c r="L4459" s="9"/>
      <c r="N4459" s="9"/>
      <c r="P4459" s="9"/>
    </row>
    <row r="4460" spans="1:20" ht="11.85" customHeight="1" x14ac:dyDescent="0.2">
      <c r="L4460" s="9"/>
      <c r="N4460" s="9"/>
      <c r="P4460" s="9"/>
    </row>
    <row r="4461" spans="1:20" ht="11.85" customHeight="1" x14ac:dyDescent="0.2">
      <c r="L4461" s="9"/>
      <c r="N4461" s="9"/>
      <c r="P4461" s="9"/>
    </row>
    <row r="4462" spans="1:20" ht="11.85" customHeight="1" x14ac:dyDescent="0.2">
      <c r="L4462" s="9"/>
      <c r="N4462" s="9"/>
      <c r="P4462" s="9"/>
    </row>
    <row r="4463" spans="1:20" ht="11.85" customHeight="1" x14ac:dyDescent="0.2">
      <c r="L4463" s="9"/>
      <c r="N4463" s="9"/>
      <c r="P4463" s="9"/>
    </row>
    <row r="4464" spans="1:20" ht="11.85" customHeight="1" x14ac:dyDescent="0.2">
      <c r="L4464" s="9"/>
      <c r="N4464" s="9"/>
      <c r="P4464" s="9"/>
    </row>
    <row r="4465" spans="1:17" ht="11.85" customHeight="1" x14ac:dyDescent="0.2">
      <c r="L4465" s="9"/>
      <c r="N4465" s="9"/>
      <c r="P4465" s="9"/>
    </row>
    <row r="4466" spans="1:17" ht="11.85" customHeight="1" x14ac:dyDescent="0.2">
      <c r="L4466" s="9"/>
      <c r="N4466" s="9"/>
      <c r="P4466" s="9"/>
    </row>
    <row r="4467" spans="1:17" ht="11.85" customHeight="1" x14ac:dyDescent="0.2">
      <c r="L4467" s="9"/>
      <c r="N4467" s="9"/>
      <c r="P4467" s="9"/>
    </row>
    <row r="4468" spans="1:17" ht="11.85" customHeight="1" x14ac:dyDescent="0.2">
      <c r="L4468" s="9"/>
      <c r="N4468" s="9"/>
      <c r="P4468" s="9"/>
    </row>
    <row r="4469" spans="1:17" ht="11.85" customHeight="1" x14ac:dyDescent="0.2">
      <c r="L4469" s="9"/>
      <c r="N4469" s="9"/>
      <c r="P4469" s="9"/>
    </row>
    <row r="4470" spans="1:17" ht="11.85" customHeight="1" x14ac:dyDescent="0.2">
      <c r="L4470" s="9"/>
      <c r="N4470" s="9"/>
      <c r="P4470" s="9"/>
    </row>
    <row r="4471" spans="1:17" ht="11.85" customHeight="1" x14ac:dyDescent="0.2">
      <c r="L4471" s="9"/>
      <c r="N4471" s="9"/>
      <c r="P4471" s="9"/>
    </row>
    <row r="4472" spans="1:17" ht="11.85" customHeight="1" x14ac:dyDescent="0.2">
      <c r="L4472" s="9"/>
      <c r="N4472" s="9"/>
      <c r="P4472" s="9"/>
    </row>
    <row r="4473" spans="1:17" ht="11.85" customHeight="1" x14ac:dyDescent="0.2">
      <c r="L4473" s="9"/>
      <c r="N4473" s="9"/>
      <c r="P4473" s="9"/>
    </row>
    <row r="4474" spans="1:17" ht="11.85" customHeight="1" x14ac:dyDescent="0.2">
      <c r="A4474" s="1"/>
      <c r="B4474" s="1"/>
      <c r="E4474" s="2" t="str">
        <f>$E$1</f>
        <v>CITY OF BRADY</v>
      </c>
    </row>
    <row r="4475" spans="1:17" ht="11.85" customHeight="1" x14ac:dyDescent="0.2">
      <c r="E4475" s="2" t="str">
        <f>$E$2</f>
        <v>BUDGET  REPORT</v>
      </c>
    </row>
    <row r="4476" spans="1:17" ht="11.85" customHeight="1" x14ac:dyDescent="0.2">
      <c r="E4476" s="2" t="str">
        <f>$E$3</f>
        <v>FISCAL YEAR 2025 - 2026</v>
      </c>
    </row>
    <row r="4477" spans="1:17" ht="11.85" customHeight="1" x14ac:dyDescent="0.2">
      <c r="A4477" s="3" t="s">
        <v>1698</v>
      </c>
    </row>
    <row r="4478" spans="1:17" ht="11.85" customHeight="1" x14ac:dyDescent="0.2">
      <c r="A4478" s="3" t="s">
        <v>1795</v>
      </c>
    </row>
    <row r="4479" spans="1:17" ht="11.85" customHeight="1" x14ac:dyDescent="0.2">
      <c r="I4479" s="49" t="str">
        <f>$I$6</f>
        <v>(----- 2024-2025------)</v>
      </c>
      <c r="J4479" s="49"/>
      <c r="K4479" s="49"/>
      <c r="L4479" s="6"/>
      <c r="M4479" s="50" t="str">
        <f>$M$6</f>
        <v>2025-2026</v>
      </c>
      <c r="N4479" s="50"/>
      <c r="O4479" s="50"/>
      <c r="P4479" s="50"/>
      <c r="Q4479" s="50"/>
    </row>
    <row r="4480" spans="1:17" ht="11.85" customHeight="1" x14ac:dyDescent="0.2">
      <c r="C4480" s="5" t="str">
        <f>$C$7</f>
        <v>2021-2022</v>
      </c>
      <c r="D4480" s="5"/>
      <c r="E4480" s="5" t="str">
        <f>$E$7</f>
        <v>2022-2023</v>
      </c>
      <c r="F4480" s="5"/>
      <c r="G4480" s="5" t="str">
        <f>$G$7</f>
        <v>2023-2024</v>
      </c>
      <c r="H4480" s="5"/>
      <c r="I4480" s="5" t="s">
        <v>9</v>
      </c>
      <c r="J4480" s="5"/>
      <c r="K4480" s="5" t="str">
        <f>+$K$7</f>
        <v>PROJECTED</v>
      </c>
      <c r="L4480" s="6"/>
      <c r="M4480" s="5" t="str">
        <f>$M$7</f>
        <v>2025-2026</v>
      </c>
      <c r="N4480" s="6"/>
      <c r="O4480" s="5" t="str">
        <f>$O$7</f>
        <v>2025-2026</v>
      </c>
      <c r="P4480" s="6"/>
      <c r="Q4480" s="5" t="str">
        <f>$Q$7</f>
        <v>APPROVED</v>
      </c>
    </row>
    <row r="4481" spans="1:21" ht="11.85" customHeight="1" x14ac:dyDescent="0.2">
      <c r="A4481" s="7" t="s">
        <v>279</v>
      </c>
      <c r="C4481" s="8" t="s">
        <v>12</v>
      </c>
      <c r="D4481" s="5"/>
      <c r="E4481" s="8" t="s">
        <v>12</v>
      </c>
      <c r="F4481" s="5"/>
      <c r="G4481" s="8" t="s">
        <v>12</v>
      </c>
      <c r="H4481" s="5"/>
      <c r="I4481" s="8" t="s">
        <v>13</v>
      </c>
      <c r="J4481" s="5"/>
      <c r="K4481" s="8" t="s">
        <v>13</v>
      </c>
      <c r="L4481" s="6"/>
      <c r="M4481" s="8" t="str">
        <f>$M$8</f>
        <v>BASE</v>
      </c>
      <c r="N4481" s="6"/>
      <c r="O4481" s="8" t="str">
        <f>$O$8</f>
        <v>SUPPLEMENTAL</v>
      </c>
      <c r="P4481" s="6"/>
      <c r="Q4481" s="8" t="str">
        <f>$Q$8</f>
        <v>BUDGET</v>
      </c>
    </row>
    <row r="4482" spans="1:21" ht="11.85" customHeight="1" x14ac:dyDescent="0.2"/>
    <row r="4483" spans="1:21" ht="11.85" customHeight="1" x14ac:dyDescent="0.2">
      <c r="A4483" s="10" t="s">
        <v>292</v>
      </c>
    </row>
    <row r="4484" spans="1:21" ht="11.85" customHeight="1" x14ac:dyDescent="0.2">
      <c r="A4484" s="3" t="s">
        <v>1796</v>
      </c>
      <c r="C4484" s="2">
        <v>23836.67</v>
      </c>
      <c r="E4484" s="2">
        <v>22682.67</v>
      </c>
      <c r="G4484" s="2">
        <v>22261.19</v>
      </c>
      <c r="I4484" s="2">
        <v>23000</v>
      </c>
      <c r="K4484" s="2">
        <v>23000</v>
      </c>
      <c r="L4484" s="9"/>
      <c r="M4484" s="2">
        <v>23000</v>
      </c>
      <c r="N4484" s="9"/>
      <c r="O4484" s="2">
        <v>0</v>
      </c>
      <c r="P4484" s="9"/>
      <c r="Q4484" s="2">
        <f t="shared" ref="Q4484:Q4493" si="127">M4484+O4484</f>
        <v>23000</v>
      </c>
      <c r="T4484" s="11"/>
    </row>
    <row r="4485" spans="1:21" ht="10.5" customHeight="1" x14ac:dyDescent="0.2">
      <c r="A4485" s="3" t="s">
        <v>1797</v>
      </c>
      <c r="C4485" s="2">
        <v>0</v>
      </c>
      <c r="E4485" s="2">
        <v>0</v>
      </c>
      <c r="G4485" s="2">
        <v>0</v>
      </c>
      <c r="I4485" s="2">
        <v>500</v>
      </c>
      <c r="K4485" s="2">
        <v>500</v>
      </c>
      <c r="L4485" s="9"/>
      <c r="M4485" s="2">
        <v>500</v>
      </c>
      <c r="N4485" s="9"/>
      <c r="O4485" s="2">
        <v>0</v>
      </c>
      <c r="P4485" s="9"/>
      <c r="Q4485" s="2">
        <f t="shared" si="127"/>
        <v>500</v>
      </c>
      <c r="T4485" s="11"/>
    </row>
    <row r="4486" spans="1:21" ht="11.85" hidden="1" customHeight="1" x14ac:dyDescent="0.2">
      <c r="A4486" s="3" t="s">
        <v>1798</v>
      </c>
      <c r="C4486" s="2">
        <v>0</v>
      </c>
      <c r="E4486" s="2">
        <v>0</v>
      </c>
      <c r="G4486" s="2">
        <v>0</v>
      </c>
      <c r="I4486" s="2">
        <v>0</v>
      </c>
      <c r="K4486" s="2">
        <v>0</v>
      </c>
      <c r="L4486" s="9"/>
      <c r="M4486" s="2">
        <v>0</v>
      </c>
      <c r="N4486" s="9"/>
      <c r="O4486" s="2">
        <v>0</v>
      </c>
      <c r="P4486" s="9"/>
      <c r="Q4486" s="2">
        <f t="shared" si="127"/>
        <v>0</v>
      </c>
      <c r="T4486" s="11"/>
    </row>
    <row r="4487" spans="1:21" ht="11.85" customHeight="1" x14ac:dyDescent="0.2">
      <c r="A4487" s="3" t="s">
        <v>1799</v>
      </c>
      <c r="C4487" s="2">
        <v>2482.42</v>
      </c>
      <c r="E4487" s="2">
        <v>2328.7600000000002</v>
      </c>
      <c r="G4487" s="2">
        <v>2840.01</v>
      </c>
      <c r="I4487" s="2">
        <v>4300</v>
      </c>
      <c r="K4487" s="2">
        <v>4300</v>
      </c>
      <c r="L4487" s="9"/>
      <c r="M4487" s="2">
        <v>4300</v>
      </c>
      <c r="N4487" s="9"/>
      <c r="O4487" s="2">
        <v>0</v>
      </c>
      <c r="P4487" s="9"/>
      <c r="Q4487" s="2">
        <f t="shared" si="127"/>
        <v>4300</v>
      </c>
      <c r="T4487" s="11"/>
    </row>
    <row r="4488" spans="1:21" ht="11.85" customHeight="1" x14ac:dyDescent="0.2">
      <c r="A4488" s="3" t="s">
        <v>1800</v>
      </c>
      <c r="C4488" s="2">
        <v>3280.64</v>
      </c>
      <c r="E4488" s="2">
        <v>3198.1</v>
      </c>
      <c r="G4488" s="2">
        <v>2048.2800000000002</v>
      </c>
      <c r="I4488" s="2">
        <v>3600</v>
      </c>
      <c r="K4488" s="2">
        <v>3600</v>
      </c>
      <c r="L4488" s="9"/>
      <c r="M4488" s="2">
        <v>3600</v>
      </c>
      <c r="N4488" s="9"/>
      <c r="O4488" s="2">
        <v>0</v>
      </c>
      <c r="P4488" s="9"/>
      <c r="Q4488" s="2">
        <f t="shared" si="127"/>
        <v>3600</v>
      </c>
      <c r="T4488" s="11"/>
    </row>
    <row r="4489" spans="1:21" ht="11.85" customHeight="1" x14ac:dyDescent="0.2">
      <c r="A4489" s="3" t="s">
        <v>1801</v>
      </c>
      <c r="C4489" s="2">
        <v>0</v>
      </c>
      <c r="E4489" s="2">
        <v>0</v>
      </c>
      <c r="G4489" s="2">
        <v>0</v>
      </c>
      <c r="I4489" s="2">
        <v>0</v>
      </c>
      <c r="K4489" s="2">
        <v>0</v>
      </c>
      <c r="L4489" s="9"/>
      <c r="M4489" s="2">
        <v>0</v>
      </c>
      <c r="N4489" s="9"/>
      <c r="O4489" s="2">
        <v>0</v>
      </c>
      <c r="P4489" s="9"/>
      <c r="Q4489" s="2">
        <f t="shared" si="127"/>
        <v>0</v>
      </c>
      <c r="T4489" s="11"/>
    </row>
    <row r="4490" spans="1:21" ht="11.85" customHeight="1" x14ac:dyDescent="0.2">
      <c r="A4490" s="3" t="s">
        <v>1802</v>
      </c>
      <c r="C4490" s="2">
        <v>6119.81</v>
      </c>
      <c r="E4490" s="2">
        <v>16579.849999999999</v>
      </c>
      <c r="G4490" s="2">
        <v>19786.66</v>
      </c>
      <c r="I4490" s="2">
        <v>23000</v>
      </c>
      <c r="K4490" s="2">
        <v>25130</v>
      </c>
      <c r="L4490" s="9"/>
      <c r="M4490" s="2">
        <v>28000</v>
      </c>
      <c r="N4490" s="9"/>
      <c r="O4490" s="2">
        <v>0</v>
      </c>
      <c r="P4490" s="9"/>
      <c r="Q4490" s="2">
        <f t="shared" si="127"/>
        <v>28000</v>
      </c>
      <c r="T4490" s="11"/>
    </row>
    <row r="4491" spans="1:21" ht="11.85" customHeight="1" x14ac:dyDescent="0.2">
      <c r="A4491" s="3" t="s">
        <v>1803</v>
      </c>
      <c r="C4491" s="2">
        <v>600</v>
      </c>
      <c r="E4491" s="2">
        <v>919.99</v>
      </c>
      <c r="G4491" s="2">
        <v>899.99</v>
      </c>
      <c r="I4491" s="2">
        <v>1000</v>
      </c>
      <c r="K4491" s="2">
        <v>1000</v>
      </c>
      <c r="L4491" s="9"/>
      <c r="M4491" s="2">
        <v>1000</v>
      </c>
      <c r="N4491" s="9"/>
      <c r="O4491" s="2">
        <v>0</v>
      </c>
      <c r="P4491" s="9"/>
      <c r="Q4491" s="2">
        <f>M4491+O4491</f>
        <v>1000</v>
      </c>
      <c r="T4491" s="11"/>
    </row>
    <row r="4492" spans="1:21" ht="11.85" customHeight="1" x14ac:dyDescent="0.2">
      <c r="A4492" s="3" t="s">
        <v>1804</v>
      </c>
      <c r="C4492" s="2">
        <v>70024.039999999994</v>
      </c>
      <c r="E4492" s="2">
        <v>69456.649999999994</v>
      </c>
      <c r="G4492" s="2">
        <v>63624</v>
      </c>
      <c r="I4492" s="2">
        <v>66500</v>
      </c>
      <c r="K4492" s="2">
        <v>66500</v>
      </c>
      <c r="L4492" s="9"/>
      <c r="M4492" s="2">
        <v>85800</v>
      </c>
      <c r="N4492" s="9"/>
      <c r="O4492" s="2">
        <v>0</v>
      </c>
      <c r="P4492" s="9"/>
      <c r="Q4492" s="2">
        <f>M4492+O4492</f>
        <v>85800</v>
      </c>
      <c r="T4492" s="11"/>
    </row>
    <row r="4493" spans="1:21" ht="11.85" customHeight="1" x14ac:dyDescent="0.2">
      <c r="A4493" s="3" t="s">
        <v>1805</v>
      </c>
      <c r="C4493" s="12">
        <v>26664</v>
      </c>
      <c r="E4493" s="12">
        <v>23784.84</v>
      </c>
      <c r="G4493" s="12">
        <v>22752</v>
      </c>
      <c r="I4493" s="12">
        <v>23000</v>
      </c>
      <c r="K4493" s="12">
        <v>23000</v>
      </c>
      <c r="L4493" s="9"/>
      <c r="M4493" s="12">
        <v>23000</v>
      </c>
      <c r="N4493" s="9"/>
      <c r="O4493" s="12">
        <v>0</v>
      </c>
      <c r="P4493" s="9"/>
      <c r="Q4493" s="12">
        <f t="shared" si="127"/>
        <v>23000</v>
      </c>
      <c r="T4493" s="11"/>
    </row>
    <row r="4494" spans="1:21" ht="11.85" customHeight="1" x14ac:dyDescent="0.2">
      <c r="A4494" s="3" t="s">
        <v>310</v>
      </c>
      <c r="C4494" s="2">
        <f>SUM(C4484:C4493)</f>
        <v>133007.57999999999</v>
      </c>
      <c r="E4494" s="2">
        <f>SUM(E4484:E4493)</f>
        <v>138950.85999999999</v>
      </c>
      <c r="G4494" s="2">
        <f>SUM(G4484:G4493)</f>
        <v>134212.13</v>
      </c>
      <c r="I4494" s="2">
        <f>SUM(I4484:I4493)</f>
        <v>144900</v>
      </c>
      <c r="K4494" s="2">
        <f>SUM(K4484:K4493)</f>
        <v>147030</v>
      </c>
      <c r="L4494" s="9"/>
      <c r="M4494" s="2">
        <f>SUM(M4484:M4493)</f>
        <v>169200</v>
      </c>
      <c r="N4494" s="9"/>
      <c r="O4494" s="2">
        <f>SUM(O4484:O4493)</f>
        <v>0</v>
      </c>
      <c r="P4494" s="9"/>
      <c r="Q4494" s="2">
        <f>SUM(Q4484:Q4493)</f>
        <v>169200</v>
      </c>
      <c r="R4494" s="54"/>
      <c r="T4494" s="11"/>
      <c r="U4494" s="9"/>
    </row>
    <row r="4495" spans="1:21" ht="11.85" customHeight="1" x14ac:dyDescent="0.2">
      <c r="L4495" s="9"/>
      <c r="N4495" s="9"/>
      <c r="P4495" s="9"/>
      <c r="T4495" s="11"/>
    </row>
    <row r="4496" spans="1:21" ht="11.85" customHeight="1" x14ac:dyDescent="0.2">
      <c r="A4496" s="10" t="s">
        <v>311</v>
      </c>
      <c r="L4496" s="9"/>
      <c r="N4496" s="9"/>
      <c r="P4496" s="9"/>
      <c r="T4496" s="11"/>
    </row>
    <row r="4497" spans="1:20" ht="11.85" customHeight="1" x14ac:dyDescent="0.2">
      <c r="A4497" s="3" t="s">
        <v>1806</v>
      </c>
      <c r="C4497" s="2">
        <v>1836.95</v>
      </c>
      <c r="E4497" s="2">
        <v>3559.79</v>
      </c>
      <c r="G4497" s="2">
        <v>4991.3999999999996</v>
      </c>
      <c r="I4497" s="2">
        <v>5300</v>
      </c>
      <c r="K4497" s="2">
        <f>2500+2800</f>
        <v>5300</v>
      </c>
      <c r="L4497" s="9"/>
      <c r="M4497" s="2">
        <v>5300</v>
      </c>
      <c r="N4497" s="9"/>
      <c r="O4497" s="2">
        <v>0</v>
      </c>
      <c r="P4497" s="9"/>
      <c r="Q4497" s="2">
        <f t="shared" ref="Q4497:Q4507" si="128">M4497+O4497</f>
        <v>5300</v>
      </c>
      <c r="T4497" s="11"/>
    </row>
    <row r="4498" spans="1:20" ht="11.85" customHeight="1" x14ac:dyDescent="0.2">
      <c r="A4498" s="3" t="s">
        <v>1807</v>
      </c>
      <c r="C4498" s="2">
        <v>16467.39</v>
      </c>
      <c r="E4498" s="2">
        <v>13533.85</v>
      </c>
      <c r="G4498" s="2">
        <v>16826.990000000002</v>
      </c>
      <c r="I4498" s="2">
        <v>18000</v>
      </c>
      <c r="K4498" s="2">
        <v>18000</v>
      </c>
      <c r="L4498" s="9"/>
      <c r="M4498" s="2">
        <v>20000</v>
      </c>
      <c r="N4498" s="9"/>
      <c r="O4498" s="2">
        <v>0</v>
      </c>
      <c r="P4498" s="9"/>
      <c r="Q4498" s="2">
        <f t="shared" si="128"/>
        <v>20000</v>
      </c>
      <c r="T4498" s="11"/>
    </row>
    <row r="4499" spans="1:20" ht="11.85" customHeight="1" x14ac:dyDescent="0.2">
      <c r="A4499" s="3" t="s">
        <v>1808</v>
      </c>
      <c r="C4499" s="2">
        <v>6022.33</v>
      </c>
      <c r="E4499" s="2">
        <v>5233.8999999999996</v>
      </c>
      <c r="G4499" s="2">
        <v>3562.7</v>
      </c>
      <c r="I4499" s="2">
        <v>10000</v>
      </c>
      <c r="K4499" s="2">
        <v>10000</v>
      </c>
      <c r="L4499" s="9"/>
      <c r="M4499" s="2">
        <v>10000</v>
      </c>
      <c r="N4499" s="9"/>
      <c r="O4499" s="2">
        <v>0</v>
      </c>
      <c r="P4499" s="9"/>
      <c r="Q4499" s="2">
        <f t="shared" si="128"/>
        <v>10000</v>
      </c>
      <c r="T4499" s="11"/>
    </row>
    <row r="4500" spans="1:20" ht="11.85" customHeight="1" x14ac:dyDescent="0.2">
      <c r="A4500" s="3" t="s">
        <v>1809</v>
      </c>
      <c r="C4500" s="2">
        <v>0</v>
      </c>
      <c r="E4500" s="2">
        <v>0</v>
      </c>
      <c r="G4500" s="2">
        <v>0</v>
      </c>
      <c r="I4500" s="2">
        <v>0</v>
      </c>
      <c r="K4500" s="2">
        <v>0</v>
      </c>
      <c r="L4500" s="9"/>
      <c r="M4500" s="2">
        <v>0</v>
      </c>
      <c r="N4500" s="9"/>
      <c r="O4500" s="2">
        <v>0</v>
      </c>
      <c r="P4500" s="9"/>
      <c r="Q4500" s="2">
        <f t="shared" si="128"/>
        <v>0</v>
      </c>
      <c r="T4500" s="11"/>
    </row>
    <row r="4501" spans="1:20" ht="11.85" customHeight="1" x14ac:dyDescent="0.2">
      <c r="A4501" s="3" t="s">
        <v>1810</v>
      </c>
      <c r="C4501" s="2">
        <v>4567.25</v>
      </c>
      <c r="E4501" s="2">
        <v>4376.97</v>
      </c>
      <c r="G4501" s="2">
        <v>3039.98</v>
      </c>
      <c r="I4501" s="2">
        <v>4600</v>
      </c>
      <c r="K4501" s="2">
        <v>4600</v>
      </c>
      <c r="L4501" s="9"/>
      <c r="M4501" s="2">
        <v>4600</v>
      </c>
      <c r="N4501" s="9"/>
      <c r="O4501" s="2">
        <v>0</v>
      </c>
      <c r="P4501" s="9"/>
      <c r="Q4501" s="2">
        <f t="shared" si="128"/>
        <v>4600</v>
      </c>
      <c r="T4501" s="11"/>
    </row>
    <row r="4502" spans="1:20" ht="11.85" hidden="1" customHeight="1" x14ac:dyDescent="0.2">
      <c r="A4502" s="3" t="s">
        <v>1811</v>
      </c>
      <c r="C4502" s="2">
        <v>0</v>
      </c>
      <c r="E4502" s="2">
        <v>0</v>
      </c>
      <c r="G4502" s="2">
        <v>0</v>
      </c>
      <c r="I4502" s="2">
        <v>0</v>
      </c>
      <c r="K4502" s="2">
        <v>0</v>
      </c>
      <c r="L4502" s="9"/>
      <c r="M4502" s="2">
        <v>0</v>
      </c>
      <c r="N4502" s="9"/>
      <c r="O4502" s="2">
        <v>0</v>
      </c>
      <c r="P4502" s="9"/>
      <c r="Q4502" s="2">
        <f t="shared" si="128"/>
        <v>0</v>
      </c>
      <c r="T4502" s="11"/>
    </row>
    <row r="4503" spans="1:20" ht="11.85" customHeight="1" x14ac:dyDescent="0.2">
      <c r="A4503" s="3" t="s">
        <v>1812</v>
      </c>
      <c r="C4503" s="2">
        <v>66521.98</v>
      </c>
      <c r="E4503" s="2">
        <v>75946.53</v>
      </c>
      <c r="G4503" s="2">
        <v>82289.3</v>
      </c>
      <c r="I4503" s="2">
        <v>85000</v>
      </c>
      <c r="K4503" s="2">
        <v>85000</v>
      </c>
      <c r="L4503" s="9"/>
      <c r="M4503" s="2">
        <v>90000</v>
      </c>
      <c r="N4503" s="9"/>
      <c r="O4503" s="2">
        <v>0</v>
      </c>
      <c r="P4503" s="9"/>
      <c r="Q4503" s="2">
        <f t="shared" si="128"/>
        <v>90000</v>
      </c>
      <c r="T4503" s="11"/>
    </row>
    <row r="4504" spans="1:20" ht="11.85" hidden="1" customHeight="1" x14ac:dyDescent="0.2">
      <c r="A4504" s="3" t="s">
        <v>1813</v>
      </c>
      <c r="C4504" s="2">
        <v>0</v>
      </c>
      <c r="E4504" s="2">
        <v>0</v>
      </c>
      <c r="G4504" s="2">
        <v>0</v>
      </c>
      <c r="I4504" s="2">
        <v>0</v>
      </c>
      <c r="K4504" s="2">
        <v>0</v>
      </c>
      <c r="L4504" s="9"/>
      <c r="M4504" s="2">
        <v>0</v>
      </c>
      <c r="N4504" s="9"/>
      <c r="O4504" s="2">
        <v>0</v>
      </c>
      <c r="P4504" s="9"/>
      <c r="Q4504" s="2">
        <f t="shared" si="128"/>
        <v>0</v>
      </c>
      <c r="T4504" s="11"/>
    </row>
    <row r="4505" spans="1:20" ht="11.85" customHeight="1" x14ac:dyDescent="0.2">
      <c r="A4505" s="3" t="s">
        <v>1814</v>
      </c>
      <c r="C4505" s="2">
        <v>780.98</v>
      </c>
      <c r="E4505" s="2">
        <v>1013.53</v>
      </c>
      <c r="G4505" s="2">
        <v>146.86000000000001</v>
      </c>
      <c r="I4505" s="2">
        <v>1000</v>
      </c>
      <c r="K4505" s="2">
        <v>1000</v>
      </c>
      <c r="L4505" s="47"/>
      <c r="M4505" s="2">
        <v>1000</v>
      </c>
      <c r="N4505" s="47"/>
      <c r="O4505" s="2">
        <v>0</v>
      </c>
      <c r="P4505" s="47"/>
      <c r="Q4505" s="2">
        <f t="shared" si="128"/>
        <v>1000</v>
      </c>
      <c r="T4505" s="11"/>
    </row>
    <row r="4506" spans="1:20" ht="11.85" customHeight="1" x14ac:dyDescent="0.2">
      <c r="A4506" s="3" t="s">
        <v>1815</v>
      </c>
      <c r="C4506" s="2">
        <v>3597</v>
      </c>
      <c r="E4506" s="2">
        <v>3505</v>
      </c>
      <c r="G4506" s="2">
        <v>4805</v>
      </c>
      <c r="I4506" s="2">
        <v>5000</v>
      </c>
      <c r="K4506" s="2">
        <v>5000</v>
      </c>
      <c r="L4506" s="9"/>
      <c r="M4506" s="2">
        <v>5000</v>
      </c>
      <c r="N4506" s="9"/>
      <c r="O4506" s="2">
        <v>0</v>
      </c>
      <c r="P4506" s="9"/>
      <c r="Q4506" s="2">
        <f t="shared" si="128"/>
        <v>5000</v>
      </c>
      <c r="T4506" s="11"/>
    </row>
    <row r="4507" spans="1:20" ht="11.85" customHeight="1" x14ac:dyDescent="0.2">
      <c r="A4507" s="3" t="s">
        <v>1816</v>
      </c>
      <c r="C4507" s="12">
        <v>0</v>
      </c>
      <c r="E4507" s="12">
        <v>0</v>
      </c>
      <c r="G4507" s="12">
        <v>0</v>
      </c>
      <c r="I4507" s="12">
        <v>0</v>
      </c>
      <c r="K4507" s="12">
        <v>0</v>
      </c>
      <c r="L4507" s="9"/>
      <c r="M4507" s="12">
        <v>0</v>
      </c>
      <c r="N4507" s="9"/>
      <c r="O4507" s="12">
        <v>0</v>
      </c>
      <c r="P4507" s="9"/>
      <c r="Q4507" s="12">
        <f t="shared" si="128"/>
        <v>0</v>
      </c>
      <c r="T4507" s="11"/>
    </row>
    <row r="4508" spans="1:20" ht="11.85" customHeight="1" x14ac:dyDescent="0.2">
      <c r="A4508" s="3" t="s">
        <v>334</v>
      </c>
      <c r="C4508" s="2">
        <f>SUM(C4497:C4507)</f>
        <v>99793.87999999999</v>
      </c>
      <c r="E4508" s="2">
        <f>SUM(E4497:E4507)</f>
        <v>107169.57</v>
      </c>
      <c r="G4508" s="2">
        <f>SUM(G4497:G4507)</f>
        <v>115662.23</v>
      </c>
      <c r="I4508" s="2">
        <f>SUM(I4497:I4507)</f>
        <v>128900</v>
      </c>
      <c r="K4508" s="2">
        <f>SUM(K4497:K4507)</f>
        <v>128900</v>
      </c>
      <c r="L4508" s="9"/>
      <c r="M4508" s="2">
        <f>SUM(M4497:M4507)</f>
        <v>135900</v>
      </c>
      <c r="N4508" s="9"/>
      <c r="O4508" s="2">
        <f>SUM(O4497:O4507)</f>
        <v>0</v>
      </c>
      <c r="P4508" s="9"/>
      <c r="Q4508" s="2">
        <f>SUM(Q4497:Q4507)</f>
        <v>135900</v>
      </c>
      <c r="R4508" s="59"/>
      <c r="T4508" s="11"/>
    </row>
    <row r="4509" spans="1:20" ht="11.85" customHeight="1" x14ac:dyDescent="0.2">
      <c r="L4509" s="9"/>
      <c r="N4509" s="9"/>
      <c r="P4509" s="9"/>
      <c r="T4509" s="11"/>
    </row>
    <row r="4510" spans="1:20" ht="11.85" customHeight="1" x14ac:dyDescent="0.2">
      <c r="A4510" s="3" t="s">
        <v>1817</v>
      </c>
      <c r="C4510" s="2">
        <v>0</v>
      </c>
      <c r="E4510" s="2">
        <v>0</v>
      </c>
      <c r="G4510" s="2">
        <v>0</v>
      </c>
      <c r="I4510" s="2">
        <v>0</v>
      </c>
      <c r="K4510" s="2">
        <v>0</v>
      </c>
      <c r="L4510" s="9"/>
      <c r="M4510" s="2">
        <v>0</v>
      </c>
      <c r="N4510" s="9"/>
      <c r="O4510" s="2">
        <v>0</v>
      </c>
      <c r="P4510" s="9"/>
      <c r="Q4510" s="2">
        <f>M4510+O4510</f>
        <v>0</v>
      </c>
      <c r="T4510" s="11"/>
    </row>
    <row r="4511" spans="1:20" ht="11.85" customHeight="1" x14ac:dyDescent="0.2">
      <c r="A4511" s="3" t="s">
        <v>1818</v>
      </c>
      <c r="C4511" s="12">
        <v>9075.6299999999992</v>
      </c>
      <c r="E4511" s="12">
        <v>124581.03</v>
      </c>
      <c r="G4511" s="12">
        <v>14658.82</v>
      </c>
      <c r="I4511" s="12">
        <v>0</v>
      </c>
      <c r="K4511" s="12">
        <v>0</v>
      </c>
      <c r="L4511" s="9"/>
      <c r="M4511" s="12">
        <v>20000</v>
      </c>
      <c r="N4511" s="9"/>
      <c r="O4511" s="12">
        <v>0</v>
      </c>
      <c r="P4511" s="9"/>
      <c r="Q4511" s="12">
        <f>M4511+O4511</f>
        <v>20000</v>
      </c>
      <c r="T4511" s="11"/>
    </row>
    <row r="4512" spans="1:20" ht="11.85" customHeight="1" x14ac:dyDescent="0.2">
      <c r="A4512" s="3" t="s">
        <v>337</v>
      </c>
      <c r="C4512" s="2">
        <f>SUM(C4510:C4511)</f>
        <v>9075.6299999999992</v>
      </c>
      <c r="E4512" s="2">
        <f>SUM(E4510:E4511)</f>
        <v>124581.03</v>
      </c>
      <c r="G4512" s="2">
        <f>SUM(G4510:G4511)</f>
        <v>14658.82</v>
      </c>
      <c r="I4512" s="2">
        <f>SUM(I4510:I4511)</f>
        <v>0</v>
      </c>
      <c r="K4512" s="2">
        <f>SUM(K4510:K4511)</f>
        <v>0</v>
      </c>
      <c r="L4512" s="9"/>
      <c r="M4512" s="2">
        <f>SUM(M4510:M4511)</f>
        <v>20000</v>
      </c>
      <c r="N4512" s="9"/>
      <c r="O4512" s="2">
        <f>SUM(O4510:O4511)</f>
        <v>0</v>
      </c>
      <c r="P4512" s="9"/>
      <c r="Q4512" s="2">
        <f>SUM(Q4510:Q4511)</f>
        <v>20000</v>
      </c>
      <c r="T4512" s="11"/>
    </row>
    <row r="4513" spans="1:22" ht="11.85" customHeight="1" x14ac:dyDescent="0.2">
      <c r="L4513" s="9"/>
      <c r="N4513" s="9"/>
      <c r="P4513" s="9"/>
      <c r="T4513" s="11"/>
    </row>
    <row r="4514" spans="1:22" ht="11.85" customHeight="1" x14ac:dyDescent="0.2">
      <c r="A4514" s="10" t="s">
        <v>1023</v>
      </c>
      <c r="L4514" s="9"/>
      <c r="N4514" s="9"/>
      <c r="P4514" s="9"/>
      <c r="T4514" s="11"/>
    </row>
    <row r="4515" spans="1:22" ht="11.85" customHeight="1" x14ac:dyDescent="0.2">
      <c r="A4515" s="3" t="s">
        <v>1819</v>
      </c>
      <c r="C4515" s="12">
        <v>6448.66</v>
      </c>
      <c r="E4515" s="12">
        <v>5676.98</v>
      </c>
      <c r="G4515" s="12">
        <v>1456.36</v>
      </c>
      <c r="I4515" s="12">
        <v>10500</v>
      </c>
      <c r="K4515" s="12">
        <v>8370</v>
      </c>
      <c r="L4515" s="9"/>
      <c r="M4515" s="12">
        <v>3500</v>
      </c>
      <c r="N4515" s="9"/>
      <c r="O4515" s="12">
        <v>0</v>
      </c>
      <c r="P4515" s="9"/>
      <c r="Q4515" s="12">
        <f>M4515+O4515</f>
        <v>3500</v>
      </c>
      <c r="T4515" s="11"/>
    </row>
    <row r="4516" spans="1:22" ht="11.85" customHeight="1" x14ac:dyDescent="0.2">
      <c r="A4516" s="3" t="s">
        <v>1025</v>
      </c>
      <c r="C4516" s="2">
        <f>SUM(C4515:C4515)</f>
        <v>6448.66</v>
      </c>
      <c r="E4516" s="2">
        <f>SUM(E4515:E4515)</f>
        <v>5676.98</v>
      </c>
      <c r="G4516" s="2">
        <f>SUM(G4515:G4515)</f>
        <v>1456.36</v>
      </c>
      <c r="I4516" s="2">
        <f>SUM(I4515:I4515)</f>
        <v>10500</v>
      </c>
      <c r="K4516" s="2">
        <f>SUM(K4515:K4515)</f>
        <v>8370</v>
      </c>
      <c r="L4516" s="9"/>
      <c r="M4516" s="2">
        <f>SUM(M4515:M4515)</f>
        <v>3500</v>
      </c>
      <c r="N4516" s="9"/>
      <c r="O4516" s="2">
        <f>SUM(O4515:O4515)</f>
        <v>0</v>
      </c>
      <c r="P4516" s="9"/>
      <c r="Q4516" s="2">
        <f>SUM(Q4515:Q4515)</f>
        <v>3500</v>
      </c>
      <c r="T4516" s="11"/>
    </row>
    <row r="4517" spans="1:22" ht="11.85" customHeight="1" x14ac:dyDescent="0.2">
      <c r="L4517" s="9"/>
      <c r="N4517" s="9"/>
      <c r="P4517" s="9"/>
    </row>
    <row r="4518" spans="1:22" ht="11.85" customHeight="1" x14ac:dyDescent="0.2">
      <c r="A4518" s="10" t="s">
        <v>338</v>
      </c>
      <c r="L4518" s="9"/>
      <c r="N4518" s="9"/>
      <c r="P4518" s="9"/>
    </row>
    <row r="4519" spans="1:22" ht="11.85" customHeight="1" x14ac:dyDescent="0.2">
      <c r="A4519" s="3" t="s">
        <v>1820</v>
      </c>
      <c r="C4519" s="2">
        <v>0</v>
      </c>
      <c r="E4519" s="2">
        <v>0</v>
      </c>
      <c r="G4519" s="2">
        <v>0</v>
      </c>
      <c r="I4519" s="2">
        <v>0</v>
      </c>
      <c r="K4519" s="2">
        <v>0</v>
      </c>
      <c r="L4519" s="9"/>
      <c r="M4519" s="2">
        <v>0</v>
      </c>
      <c r="N4519" s="9"/>
      <c r="O4519" s="2">
        <v>0</v>
      </c>
      <c r="P4519" s="9"/>
      <c r="Q4519" s="2">
        <f>M4519+O4519</f>
        <v>0</v>
      </c>
      <c r="T4519" s="11"/>
    </row>
    <row r="4520" spans="1:22" ht="11.85" customHeight="1" x14ac:dyDescent="0.2">
      <c r="A4520" s="3" t="s">
        <v>1821</v>
      </c>
      <c r="C4520" s="2">
        <v>0</v>
      </c>
      <c r="E4520" s="2">
        <v>0</v>
      </c>
      <c r="G4520" s="2">
        <v>0</v>
      </c>
      <c r="I4520" s="2">
        <v>0</v>
      </c>
      <c r="K4520" s="2">
        <v>0</v>
      </c>
      <c r="L4520" s="9"/>
      <c r="M4520" s="2">
        <v>0</v>
      </c>
      <c r="N4520" s="9"/>
      <c r="O4520" s="2">
        <v>0</v>
      </c>
      <c r="P4520" s="9"/>
      <c r="Q4520" s="2">
        <f>M4520+O4520</f>
        <v>0</v>
      </c>
    </row>
    <row r="4521" spans="1:22" ht="11.85" customHeight="1" x14ac:dyDescent="0.2">
      <c r="A4521" s="3" t="s">
        <v>1822</v>
      </c>
      <c r="C4521" s="12">
        <v>0</v>
      </c>
      <c r="E4521" s="12">
        <v>0</v>
      </c>
      <c r="G4521" s="12">
        <v>0</v>
      </c>
      <c r="I4521" s="12">
        <v>0</v>
      </c>
      <c r="K4521" s="12">
        <v>0</v>
      </c>
      <c r="L4521" s="9"/>
      <c r="M4521" s="12">
        <v>0</v>
      </c>
      <c r="N4521" s="9"/>
      <c r="O4521" s="12">
        <v>0</v>
      </c>
      <c r="P4521" s="9"/>
      <c r="Q4521" s="12">
        <f>M4521+O4521</f>
        <v>0</v>
      </c>
    </row>
    <row r="4522" spans="1:22" ht="11.85" customHeight="1" x14ac:dyDescent="0.2">
      <c r="A4522" s="3" t="s">
        <v>342</v>
      </c>
      <c r="C4522" s="2">
        <f>SUM(C4519:C4521)</f>
        <v>0</v>
      </c>
      <c r="E4522" s="2">
        <f>SUM(E4519:E4521)</f>
        <v>0</v>
      </c>
      <c r="G4522" s="2">
        <f>SUM(G4519:G4521)</f>
        <v>0</v>
      </c>
      <c r="I4522" s="2">
        <f>SUM(I4519:I4521)</f>
        <v>0</v>
      </c>
      <c r="K4522" s="2">
        <f>SUM(K4519:K4521)</f>
        <v>0</v>
      </c>
      <c r="L4522" s="9"/>
      <c r="M4522" s="2">
        <f>SUM(M4519:M4521)</f>
        <v>0</v>
      </c>
      <c r="N4522" s="9"/>
      <c r="O4522" s="2">
        <f>SUM(O4519:O4521)</f>
        <v>0</v>
      </c>
      <c r="P4522" s="9"/>
      <c r="Q4522" s="2">
        <f>SUM(Q4519:Q4521)</f>
        <v>0</v>
      </c>
    </row>
    <row r="4523" spans="1:22" ht="11.85" customHeight="1" x14ac:dyDescent="0.2">
      <c r="L4523" s="9"/>
      <c r="N4523" s="9"/>
      <c r="P4523" s="9"/>
    </row>
    <row r="4524" spans="1:22" ht="11.85" customHeight="1" x14ac:dyDescent="0.2">
      <c r="A4524" s="3" t="s">
        <v>1823</v>
      </c>
      <c r="C4524" s="2">
        <f>C4494+C4508+C4512+C4516+C4522</f>
        <v>248325.74999999997</v>
      </c>
      <c r="E4524" s="2">
        <f>E4494+E4508+E4512+E4516+E4522</f>
        <v>376378.43999999994</v>
      </c>
      <c r="G4524" s="2">
        <f>G4494+G4508+G4512+G4516+G4522</f>
        <v>265989.53999999998</v>
      </c>
      <c r="I4524" s="2">
        <f>I4494+I4508+I4512+I4516+I4522</f>
        <v>284300</v>
      </c>
      <c r="K4524" s="2">
        <f>K4494+K4508+K4512+K4516+K4522</f>
        <v>284300</v>
      </c>
      <c r="L4524" s="9"/>
      <c r="M4524" s="2">
        <f>M4494+M4508+M4512+M4516+M4522</f>
        <v>328600</v>
      </c>
      <c r="N4524" s="9"/>
      <c r="O4524" s="2">
        <f>O4494+O4508+O4512+O4516+O4522</f>
        <v>0</v>
      </c>
      <c r="P4524" s="9"/>
      <c r="Q4524" s="2">
        <f>Q4494+Q4508+Q4512+Q4516+Q4522</f>
        <v>328600</v>
      </c>
      <c r="R4524" s="54"/>
      <c r="T4524" s="11"/>
      <c r="U4524" s="9"/>
      <c r="V4524" s="9"/>
    </row>
    <row r="4525" spans="1:22" ht="11.85" customHeight="1" x14ac:dyDescent="0.2">
      <c r="L4525" s="9"/>
      <c r="N4525" s="9"/>
      <c r="P4525" s="9"/>
    </row>
    <row r="4526" spans="1:22" ht="11.85" customHeight="1" x14ac:dyDescent="0.2">
      <c r="L4526" s="9"/>
      <c r="N4526" s="9"/>
      <c r="P4526" s="9"/>
    </row>
    <row r="4527" spans="1:22" ht="11.85" customHeight="1" x14ac:dyDescent="0.2">
      <c r="L4527" s="9"/>
      <c r="N4527" s="9"/>
      <c r="P4527" s="9"/>
    </row>
    <row r="4528" spans="1:22" ht="11.85" customHeight="1" x14ac:dyDescent="0.2">
      <c r="L4528" s="9"/>
      <c r="N4528" s="9"/>
      <c r="P4528" s="9"/>
    </row>
    <row r="4529" spans="1:16" ht="11.85" customHeight="1" x14ac:dyDescent="0.2">
      <c r="L4529" s="9"/>
      <c r="N4529" s="9"/>
      <c r="P4529" s="9"/>
    </row>
    <row r="4530" spans="1:16" ht="11.85" customHeight="1" x14ac:dyDescent="0.2">
      <c r="L4530" s="9"/>
      <c r="N4530" s="9"/>
      <c r="P4530" s="9"/>
    </row>
    <row r="4531" spans="1:16" ht="11.85" customHeight="1" x14ac:dyDescent="0.2">
      <c r="L4531" s="9"/>
      <c r="N4531" s="9"/>
      <c r="P4531" s="9"/>
    </row>
    <row r="4532" spans="1:16" ht="11.85" customHeight="1" x14ac:dyDescent="0.2">
      <c r="L4532" s="9"/>
      <c r="N4532" s="9"/>
      <c r="P4532" s="9"/>
    </row>
    <row r="4533" spans="1:16" ht="11.85" customHeight="1" x14ac:dyDescent="0.2">
      <c r="L4533" s="9"/>
      <c r="N4533" s="9"/>
      <c r="P4533" s="9"/>
    </row>
    <row r="4534" spans="1:16" ht="11.85" customHeight="1" x14ac:dyDescent="0.2">
      <c r="L4534" s="9"/>
      <c r="N4534" s="9"/>
      <c r="P4534" s="9"/>
    </row>
    <row r="4535" spans="1:16" ht="11.85" customHeight="1" x14ac:dyDescent="0.2">
      <c r="L4535" s="9"/>
      <c r="N4535" s="9"/>
      <c r="P4535" s="9"/>
    </row>
    <row r="4536" spans="1:16" ht="11.85" customHeight="1" x14ac:dyDescent="0.2">
      <c r="L4536" s="9"/>
      <c r="N4536" s="9"/>
      <c r="P4536" s="9"/>
    </row>
    <row r="4537" spans="1:16" ht="11.85" customHeight="1" x14ac:dyDescent="0.2">
      <c r="L4537" s="9"/>
      <c r="N4537" s="9"/>
      <c r="P4537" s="9"/>
    </row>
    <row r="4538" spans="1:16" ht="11.85" customHeight="1" x14ac:dyDescent="0.2">
      <c r="L4538" s="9"/>
      <c r="N4538" s="9"/>
      <c r="P4538" s="9"/>
    </row>
    <row r="4539" spans="1:16" ht="11.85" customHeight="1" x14ac:dyDescent="0.2">
      <c r="L4539" s="9"/>
      <c r="N4539" s="9"/>
      <c r="P4539" s="9"/>
    </row>
    <row r="4540" spans="1:16" ht="11.85" customHeight="1" x14ac:dyDescent="0.2">
      <c r="A4540" s="1"/>
      <c r="B4540" s="1"/>
      <c r="E4540" s="2" t="str">
        <f>$E$1</f>
        <v>CITY OF BRADY</v>
      </c>
    </row>
    <row r="4541" spans="1:16" ht="11.85" customHeight="1" x14ac:dyDescent="0.2">
      <c r="E4541" s="2" t="str">
        <f>$E$2</f>
        <v>BUDGET  REPORT</v>
      </c>
    </row>
    <row r="4542" spans="1:16" ht="11.85" customHeight="1" x14ac:dyDescent="0.2">
      <c r="E4542" s="2" t="str">
        <f>$E$3</f>
        <v>FISCAL YEAR 2025 - 2026</v>
      </c>
    </row>
    <row r="4543" spans="1:16" ht="11.85" customHeight="1" x14ac:dyDescent="0.2">
      <c r="A4543" s="3" t="s">
        <v>1698</v>
      </c>
    </row>
    <row r="4544" spans="1:16" ht="11.85" customHeight="1" x14ac:dyDescent="0.2"/>
    <row r="4545" spans="1:21" ht="11.85" customHeight="1" x14ac:dyDescent="0.2">
      <c r="I4545" s="49" t="str">
        <f>$I$6</f>
        <v>(----- 2024-2025------)</v>
      </c>
      <c r="J4545" s="49"/>
      <c r="K4545" s="49"/>
      <c r="L4545" s="6"/>
      <c r="M4545" s="50" t="str">
        <f>$M$6</f>
        <v>2025-2026</v>
      </c>
      <c r="N4545" s="50"/>
      <c r="O4545" s="50"/>
      <c r="P4545" s="50"/>
      <c r="Q4545" s="50"/>
    </row>
    <row r="4546" spans="1:21" ht="11.85" customHeight="1" x14ac:dyDescent="0.2">
      <c r="C4546" s="5" t="str">
        <f>$C$7</f>
        <v>2021-2022</v>
      </c>
      <c r="D4546" s="5"/>
      <c r="E4546" s="5" t="str">
        <f>$E$7</f>
        <v>2022-2023</v>
      </c>
      <c r="F4546" s="5"/>
      <c r="G4546" s="5" t="str">
        <f>$G$7</f>
        <v>2023-2024</v>
      </c>
      <c r="H4546" s="5"/>
      <c r="I4546" s="5" t="s">
        <v>9</v>
      </c>
      <c r="J4546" s="5"/>
      <c r="K4546" s="5" t="str">
        <f>+$K$7</f>
        <v>PROJECTED</v>
      </c>
      <c r="L4546" s="6"/>
      <c r="M4546" s="5" t="str">
        <f>$M$7</f>
        <v>2025-2026</v>
      </c>
      <c r="N4546" s="6"/>
      <c r="O4546" s="5" t="str">
        <f>$O$7</f>
        <v>2025-2026</v>
      </c>
      <c r="P4546" s="6"/>
      <c r="Q4546" s="5" t="str">
        <f>$Q$7</f>
        <v>APPROVED</v>
      </c>
    </row>
    <row r="4547" spans="1:21" ht="11.85" customHeight="1" x14ac:dyDescent="0.2">
      <c r="A4547" s="7" t="s">
        <v>279</v>
      </c>
      <c r="C4547" s="8" t="s">
        <v>12</v>
      </c>
      <c r="D4547" s="5"/>
      <c r="E4547" s="8" t="s">
        <v>12</v>
      </c>
      <c r="F4547" s="5"/>
      <c r="G4547" s="8" t="s">
        <v>12</v>
      </c>
      <c r="H4547" s="5"/>
      <c r="I4547" s="8" t="s">
        <v>13</v>
      </c>
      <c r="J4547" s="5"/>
      <c r="K4547" s="8" t="s">
        <v>13</v>
      </c>
      <c r="L4547" s="6"/>
      <c r="M4547" s="8" t="str">
        <f>$M$8</f>
        <v>BASE</v>
      </c>
      <c r="N4547" s="6"/>
      <c r="O4547" s="8" t="str">
        <f>$O$8</f>
        <v>SUPPLEMENTAL</v>
      </c>
      <c r="P4547" s="6"/>
      <c r="Q4547" s="8" t="str">
        <f>$Q$8</f>
        <v>BUDGET</v>
      </c>
    </row>
    <row r="4548" spans="1:21" ht="11.85" customHeight="1" x14ac:dyDescent="0.2"/>
    <row r="4549" spans="1:21" ht="11.85" customHeight="1" thickBot="1" x14ac:dyDescent="0.25">
      <c r="A4549" s="3" t="s">
        <v>1130</v>
      </c>
      <c r="C4549" s="26">
        <f>C4400+C4457+C4524</f>
        <v>625797.52</v>
      </c>
      <c r="E4549" s="26">
        <f>E4400+E4457+E4524</f>
        <v>743124.79</v>
      </c>
      <c r="G4549" s="26">
        <f>G4400+G4457+G4524</f>
        <v>615788.15999999992</v>
      </c>
      <c r="I4549" s="26">
        <f>I4400+I4457+I4524</f>
        <v>711196</v>
      </c>
      <c r="K4549" s="26">
        <f>K4400+K4457+K4524</f>
        <v>711196</v>
      </c>
      <c r="L4549" s="9"/>
      <c r="M4549" s="26">
        <f>M4400+M4457+M4524</f>
        <v>817589</v>
      </c>
      <c r="N4549" s="9"/>
      <c r="O4549" s="26">
        <f>O4400+O4457+O4524</f>
        <v>23914</v>
      </c>
      <c r="P4549" s="9"/>
      <c r="Q4549" s="26">
        <f>Q4400+Q4457+Q4524</f>
        <v>841503</v>
      </c>
      <c r="R4549" s="54"/>
    </row>
    <row r="4550" spans="1:21" ht="11.85" customHeight="1" thickTop="1" x14ac:dyDescent="0.2">
      <c r="C4550" s="25"/>
      <c r="D4550" s="25"/>
      <c r="E4550" s="25"/>
      <c r="F4550" s="25"/>
      <c r="G4550" s="25"/>
      <c r="H4550" s="25"/>
      <c r="I4550" s="25"/>
      <c r="J4550" s="25"/>
      <c r="K4550" s="25"/>
      <c r="L4550" s="25"/>
      <c r="M4550" s="25"/>
      <c r="N4550" s="25"/>
      <c r="O4550" s="25"/>
      <c r="P4550" s="25"/>
      <c r="Q4550" s="25"/>
    </row>
    <row r="4551" spans="1:21" ht="11.85" customHeight="1" thickBot="1" x14ac:dyDescent="0.25">
      <c r="A4551" s="3" t="s">
        <v>1131</v>
      </c>
      <c r="C4551" s="35">
        <f>C4314-C4549</f>
        <v>17274.75</v>
      </c>
      <c r="D4551" s="25"/>
      <c r="E4551" s="35">
        <f>E4314-E4549</f>
        <v>-41142.160000000149</v>
      </c>
      <c r="F4551" s="25"/>
      <c r="G4551" s="35">
        <f>G4314-G4549</f>
        <v>101871.35000000009</v>
      </c>
      <c r="H4551" s="25"/>
      <c r="I4551" s="35">
        <f>I4314-I4549</f>
        <v>-77296</v>
      </c>
      <c r="J4551" s="25"/>
      <c r="K4551" s="35">
        <f>K4314-K4549</f>
        <v>-77296</v>
      </c>
      <c r="L4551" s="25"/>
      <c r="M4551" s="35">
        <f>M4314-M4549</f>
        <v>-59689</v>
      </c>
      <c r="N4551" s="25"/>
      <c r="O4551" s="35">
        <f>O4314-O4549</f>
        <v>6086</v>
      </c>
      <c r="P4551" s="25"/>
      <c r="Q4551" s="35">
        <f>Q4314-Q4549</f>
        <v>-53603</v>
      </c>
    </row>
    <row r="4552" spans="1:21" ht="11.85" customHeight="1" thickTop="1" x14ac:dyDescent="0.2">
      <c r="L4552" s="9"/>
      <c r="N4552" s="9"/>
      <c r="P4552" s="9"/>
    </row>
    <row r="4553" spans="1:21" ht="11.85" customHeight="1" x14ac:dyDescent="0.2">
      <c r="L4553" s="9"/>
      <c r="N4553" s="9"/>
      <c r="P4553" s="9"/>
    </row>
    <row r="4554" spans="1:21" ht="11.85" customHeight="1" x14ac:dyDescent="0.2">
      <c r="A4554" s="3" t="s">
        <v>1132</v>
      </c>
      <c r="L4554" s="9"/>
      <c r="N4554" s="9"/>
      <c r="P4554" s="9"/>
    </row>
    <row r="4555" spans="1:21" ht="11.85" customHeight="1" thickBot="1" x14ac:dyDescent="0.25">
      <c r="A4555" s="3" t="s">
        <v>17</v>
      </c>
      <c r="C4555" s="26">
        <f>C4275+C4314-C4549</f>
        <v>260041.13</v>
      </c>
      <c r="E4555" s="26">
        <f>E4275+E4314-E4549</f>
        <v>218898.96999999986</v>
      </c>
      <c r="G4555" s="26">
        <f>G4275+G4314-G4549</f>
        <v>320770.31999999995</v>
      </c>
      <c r="I4555" s="26">
        <f>I4275+I4314-I4549</f>
        <v>243474.31999999995</v>
      </c>
      <c r="K4555" s="26">
        <f>K4275+K4314-K4549</f>
        <v>243474.31999999995</v>
      </c>
      <c r="L4555" s="9"/>
      <c r="M4555" s="34">
        <f>M4275+M4314-M4549</f>
        <v>183785.31999999995</v>
      </c>
      <c r="N4555" s="9"/>
      <c r="P4555" s="9"/>
      <c r="Q4555" s="34">
        <f>Q4275+Q4314-Q4549</f>
        <v>189871.31999999995</v>
      </c>
      <c r="U4555" s="9"/>
    </row>
    <row r="4556" spans="1:21" ht="11.85" customHeight="1" thickTop="1" x14ac:dyDescent="0.2"/>
    <row r="4557" spans="1:21" ht="11.85" customHeight="1" x14ac:dyDescent="0.2"/>
    <row r="4558" spans="1:21" ht="11.85" customHeight="1" x14ac:dyDescent="0.2"/>
    <row r="4559" spans="1:21" ht="11.85" customHeight="1" x14ac:dyDescent="0.2"/>
    <row r="4560" spans="1:21" ht="11.85" customHeight="1" x14ac:dyDescent="0.2"/>
    <row r="4561" ht="11.85" customHeight="1" x14ac:dyDescent="0.2"/>
    <row r="4562" ht="11.85" customHeight="1" x14ac:dyDescent="0.2"/>
    <row r="4563" ht="11.85" customHeight="1" x14ac:dyDescent="0.2"/>
    <row r="4564" ht="11.85" customHeight="1" x14ac:dyDescent="0.2"/>
    <row r="4565" ht="11.85" customHeight="1" x14ac:dyDescent="0.2"/>
    <row r="4566" ht="11.85" customHeight="1" x14ac:dyDescent="0.2"/>
    <row r="4567" ht="11.85" customHeight="1" x14ac:dyDescent="0.2"/>
    <row r="4568" ht="11.85" customHeight="1" x14ac:dyDescent="0.2"/>
    <row r="4569" ht="11.85" customHeight="1" x14ac:dyDescent="0.2"/>
    <row r="4570" ht="11.85" customHeight="1" x14ac:dyDescent="0.2"/>
    <row r="4571" ht="11.85" customHeight="1" x14ac:dyDescent="0.2"/>
    <row r="4572" ht="11.85" customHeight="1" x14ac:dyDescent="0.2"/>
    <row r="4573" ht="11.85" customHeight="1" x14ac:dyDescent="0.2"/>
    <row r="4574" ht="11.85" customHeight="1" x14ac:dyDescent="0.2"/>
    <row r="4575" ht="11.85" customHeight="1" x14ac:dyDescent="0.2"/>
    <row r="4576" ht="11.85" customHeight="1" x14ac:dyDescent="0.2"/>
    <row r="4577" ht="11.85" customHeight="1" x14ac:dyDescent="0.2"/>
    <row r="4578" ht="11.85" customHeight="1" x14ac:dyDescent="0.2"/>
    <row r="4579" ht="11.85" customHeight="1" x14ac:dyDescent="0.2"/>
    <row r="4580" ht="11.85" customHeight="1" x14ac:dyDescent="0.2"/>
    <row r="4581" ht="11.85" customHeight="1" x14ac:dyDescent="0.2"/>
    <row r="4582" ht="11.85" customHeight="1" x14ac:dyDescent="0.2"/>
    <row r="4583" ht="11.85" customHeight="1" x14ac:dyDescent="0.2"/>
    <row r="4584" ht="11.85" customHeight="1" x14ac:dyDescent="0.2"/>
    <row r="4585" ht="11.85" customHeight="1" x14ac:dyDescent="0.2"/>
    <row r="4586" ht="11.85" customHeight="1" x14ac:dyDescent="0.2"/>
    <row r="4587" ht="11.85" customHeight="1" x14ac:dyDescent="0.2"/>
    <row r="4588" ht="11.85" customHeight="1" x14ac:dyDescent="0.2"/>
    <row r="4589" ht="11.85" customHeight="1" x14ac:dyDescent="0.2"/>
    <row r="4590" ht="11.85" customHeight="1" x14ac:dyDescent="0.2"/>
    <row r="4591" ht="11.85" customHeight="1" x14ac:dyDescent="0.2"/>
    <row r="4592" ht="11.85" customHeight="1" x14ac:dyDescent="0.2"/>
    <row r="4593" spans="1:17" ht="11.85" customHeight="1" x14ac:dyDescent="0.2"/>
    <row r="4594" spans="1:17" ht="11.85" customHeight="1" x14ac:dyDescent="0.2"/>
    <row r="4595" spans="1:17" ht="11.85" customHeight="1" x14ac:dyDescent="0.2"/>
    <row r="4596" spans="1:17" ht="11.85" customHeight="1" x14ac:dyDescent="0.2"/>
    <row r="4597" spans="1:17" ht="11.85" customHeight="1" x14ac:dyDescent="0.2"/>
    <row r="4598" spans="1:17" ht="11.85" customHeight="1" x14ac:dyDescent="0.2"/>
    <row r="4599" spans="1:17" ht="11.85" customHeight="1" x14ac:dyDescent="0.2"/>
    <row r="4600" spans="1:17" ht="11.85" customHeight="1" x14ac:dyDescent="0.2"/>
    <row r="4601" spans="1:17" ht="11.85" customHeight="1" x14ac:dyDescent="0.2"/>
    <row r="4602" spans="1:17" ht="11.85" customHeight="1" x14ac:dyDescent="0.2"/>
    <row r="4603" spans="1:17" ht="11.85" customHeight="1" x14ac:dyDescent="0.2">
      <c r="A4603" s="1"/>
      <c r="B4603" s="1"/>
      <c r="E4603" s="2" t="str">
        <f>$E$1</f>
        <v>CITY OF BRADY</v>
      </c>
    </row>
    <row r="4604" spans="1:17" ht="11.85" customHeight="1" x14ac:dyDescent="0.2">
      <c r="E4604" s="2" t="str">
        <f>$E$2</f>
        <v>BUDGET  REPORT</v>
      </c>
    </row>
    <row r="4605" spans="1:17" ht="11.85" customHeight="1" x14ac:dyDescent="0.2">
      <c r="E4605" s="2" t="str">
        <f>$E$3</f>
        <v>FISCAL YEAR 2025 - 2026</v>
      </c>
    </row>
    <row r="4606" spans="1:17" ht="11.85" customHeight="1" x14ac:dyDescent="0.2">
      <c r="A4606" s="3" t="s">
        <v>1824</v>
      </c>
    </row>
    <row r="4607" spans="1:17" ht="11.85" customHeight="1" x14ac:dyDescent="0.2"/>
    <row r="4608" spans="1:17" ht="11.85" customHeight="1" x14ac:dyDescent="0.2">
      <c r="I4608" s="49" t="str">
        <f>$I$6</f>
        <v>(----- 2024-2025------)</v>
      </c>
      <c r="J4608" s="49"/>
      <c r="K4608" s="49"/>
      <c r="L4608" s="6"/>
      <c r="M4608" s="50" t="str">
        <f>$M$6</f>
        <v>2025-2026</v>
      </c>
      <c r="N4608" s="50"/>
      <c r="O4608" s="50"/>
      <c r="P4608" s="50"/>
      <c r="Q4608" s="50"/>
    </row>
    <row r="4609" spans="1:20" ht="11.85" customHeight="1" x14ac:dyDescent="0.2">
      <c r="C4609" s="5" t="str">
        <f>$C$7</f>
        <v>2021-2022</v>
      </c>
      <c r="D4609" s="5"/>
      <c r="E4609" s="5" t="str">
        <f>$E$7</f>
        <v>2022-2023</v>
      </c>
      <c r="F4609" s="5"/>
      <c r="G4609" s="5" t="str">
        <f>$G$7</f>
        <v>2023-2024</v>
      </c>
      <c r="H4609" s="5"/>
      <c r="I4609" s="5" t="s">
        <v>9</v>
      </c>
      <c r="J4609" s="5"/>
      <c r="K4609" s="5" t="str">
        <f>+$K$7</f>
        <v>PROJECTED</v>
      </c>
      <c r="L4609" s="6"/>
      <c r="M4609" s="5" t="str">
        <f>$M$7</f>
        <v>2025-2026</v>
      </c>
      <c r="N4609" s="6"/>
      <c r="O4609" s="5" t="str">
        <f>$O$7</f>
        <v>2025-2026</v>
      </c>
      <c r="P4609" s="6"/>
      <c r="Q4609" s="5" t="str">
        <f>$Q$7</f>
        <v>APPROVED</v>
      </c>
    </row>
    <row r="4610" spans="1:20" ht="11.85" customHeight="1" x14ac:dyDescent="0.2">
      <c r="A4610" s="7"/>
      <c r="C4610" s="8" t="s">
        <v>12</v>
      </c>
      <c r="D4610" s="5"/>
      <c r="E4610" s="8" t="s">
        <v>12</v>
      </c>
      <c r="F4610" s="5"/>
      <c r="G4610" s="8" t="s">
        <v>12</v>
      </c>
      <c r="H4610" s="5"/>
      <c r="I4610" s="8" t="s">
        <v>13</v>
      </c>
      <c r="J4610" s="5"/>
      <c r="K4610" s="8" t="s">
        <v>13</v>
      </c>
      <c r="L4610" s="6"/>
      <c r="M4610" s="8" t="str">
        <f>$M$8</f>
        <v>BASE</v>
      </c>
      <c r="N4610" s="6"/>
      <c r="O4610" s="8" t="str">
        <f>$O$8</f>
        <v>SUPPLEMENTAL</v>
      </c>
      <c r="P4610" s="6"/>
      <c r="Q4610" s="8" t="str">
        <f>$Q$8</f>
        <v>BUDGET</v>
      </c>
    </row>
    <row r="4611" spans="1:20" ht="11.85" customHeight="1" x14ac:dyDescent="0.2"/>
    <row r="4612" spans="1:20" ht="11.85" customHeight="1" x14ac:dyDescent="0.2">
      <c r="A4612" s="3" t="s">
        <v>16</v>
      </c>
    </row>
    <row r="4613" spans="1:20" ht="11.85" customHeight="1" x14ac:dyDescent="0.2">
      <c r="A4613" s="3" t="s">
        <v>17</v>
      </c>
      <c r="C4613" s="2">
        <v>584466.76</v>
      </c>
      <c r="E4613" s="2">
        <f>+C4882</f>
        <v>870220.76000000024</v>
      </c>
      <c r="G4613" s="2">
        <f>+E4882</f>
        <v>1024539.5000000002</v>
      </c>
      <c r="I4613" s="2">
        <f>+G4882</f>
        <v>968338.82000000007</v>
      </c>
      <c r="K4613" s="2">
        <f>+I4613</f>
        <v>968338.82000000007</v>
      </c>
      <c r="L4613" s="9"/>
      <c r="M4613" s="2">
        <f>+K4882</f>
        <v>721990.8200000003</v>
      </c>
      <c r="N4613" s="9"/>
      <c r="P4613" s="9"/>
      <c r="Q4613" s="2">
        <f>M4613</f>
        <v>721990.8200000003</v>
      </c>
      <c r="S4613" s="18"/>
    </row>
    <row r="4614" spans="1:20" ht="11.85" customHeight="1" x14ac:dyDescent="0.2">
      <c r="L4614" s="9"/>
      <c r="N4614" s="9"/>
      <c r="P4614" s="9"/>
    </row>
    <row r="4615" spans="1:20" ht="11.85" customHeight="1" x14ac:dyDescent="0.2">
      <c r="A4615" s="10" t="s">
        <v>18</v>
      </c>
      <c r="L4615" s="9"/>
      <c r="N4615" s="9"/>
      <c r="P4615" s="9"/>
    </row>
    <row r="4616" spans="1:20" ht="11.85" customHeight="1" x14ac:dyDescent="0.2">
      <c r="L4616" s="9"/>
      <c r="N4616" s="9"/>
      <c r="P4616" s="9"/>
    </row>
    <row r="4617" spans="1:20" ht="11.85" customHeight="1" x14ac:dyDescent="0.2">
      <c r="A4617" s="10" t="s">
        <v>1619</v>
      </c>
      <c r="L4617" s="9"/>
      <c r="N4617" s="9"/>
      <c r="P4617" s="9"/>
    </row>
    <row r="4618" spans="1:20" ht="11.85" customHeight="1" x14ac:dyDescent="0.2">
      <c r="A4618" s="3" t="s">
        <v>1825</v>
      </c>
      <c r="C4618" s="2">
        <v>580689.07999999996</v>
      </c>
      <c r="E4618" s="2">
        <v>624884.75</v>
      </c>
      <c r="G4618" s="2">
        <v>639190.87</v>
      </c>
      <c r="I4618" s="2">
        <v>620000</v>
      </c>
      <c r="K4618" s="2">
        <v>620000</v>
      </c>
      <c r="L4618" s="9"/>
      <c r="M4618" s="2">
        <v>650000</v>
      </c>
      <c r="N4618" s="9"/>
      <c r="O4618" s="2">
        <v>53880</v>
      </c>
      <c r="P4618" s="9"/>
      <c r="Q4618" s="2">
        <f t="shared" ref="Q4618:Q4624" si="129">M4618+O4618</f>
        <v>703880</v>
      </c>
      <c r="T4618" s="11"/>
    </row>
    <row r="4619" spans="1:20" ht="11.85" customHeight="1" x14ac:dyDescent="0.2">
      <c r="A4619" s="3" t="s">
        <v>1826</v>
      </c>
      <c r="C4619" s="2">
        <v>22891.1</v>
      </c>
      <c r="E4619" s="2">
        <v>25368.95</v>
      </c>
      <c r="G4619" s="2">
        <v>25145.89</v>
      </c>
      <c r="I4619" s="2">
        <v>23000</v>
      </c>
      <c r="K4619" s="2">
        <v>23000</v>
      </c>
      <c r="L4619" s="9"/>
      <c r="M4619" s="2">
        <v>25000</v>
      </c>
      <c r="N4619" s="9"/>
      <c r="O4619" s="2">
        <v>1120</v>
      </c>
      <c r="P4619" s="9"/>
      <c r="Q4619" s="2">
        <f t="shared" si="129"/>
        <v>26120</v>
      </c>
    </row>
    <row r="4620" spans="1:20" ht="11.85" customHeight="1" x14ac:dyDescent="0.2">
      <c r="A4620" s="3" t="s">
        <v>1827</v>
      </c>
      <c r="C4620" s="2">
        <v>509337.04</v>
      </c>
      <c r="E4620" s="2">
        <v>523605.7</v>
      </c>
      <c r="G4620" s="2">
        <v>517355.57</v>
      </c>
      <c r="I4620" s="2">
        <v>520000</v>
      </c>
      <c r="K4620" s="2">
        <v>520000</v>
      </c>
      <c r="L4620" s="9"/>
      <c r="M4620" s="2">
        <v>515000</v>
      </c>
      <c r="N4620" s="9"/>
      <c r="O4620" s="2">
        <v>25000</v>
      </c>
      <c r="P4620" s="9"/>
      <c r="Q4620" s="2">
        <f t="shared" si="129"/>
        <v>540000</v>
      </c>
    </row>
    <row r="4621" spans="1:20" ht="11.85" customHeight="1" x14ac:dyDescent="0.2">
      <c r="A4621" s="3" t="s">
        <v>1828</v>
      </c>
      <c r="C4621" s="2">
        <v>45006</v>
      </c>
      <c r="E4621" s="2">
        <v>47676</v>
      </c>
      <c r="G4621" s="2">
        <v>47676</v>
      </c>
      <c r="I4621" s="2">
        <v>45000</v>
      </c>
      <c r="K4621" s="2">
        <v>45000</v>
      </c>
      <c r="L4621" s="9"/>
      <c r="M4621" s="2">
        <v>45000</v>
      </c>
      <c r="N4621" s="9"/>
      <c r="O4621" s="2">
        <v>0</v>
      </c>
      <c r="P4621" s="9"/>
      <c r="Q4621" s="2">
        <f t="shared" si="129"/>
        <v>45000</v>
      </c>
    </row>
    <row r="4622" spans="1:20" ht="11.85" customHeight="1" x14ac:dyDescent="0.2">
      <c r="A4622" s="3" t="s">
        <v>1829</v>
      </c>
      <c r="C4622" s="2">
        <v>185623.67999999999</v>
      </c>
      <c r="E4622" s="2">
        <v>200007.02</v>
      </c>
      <c r="G4622" s="2">
        <v>203757.91</v>
      </c>
      <c r="I4622" s="2">
        <v>180000</v>
      </c>
      <c r="K4622" s="2">
        <v>180000</v>
      </c>
      <c r="L4622" s="9"/>
      <c r="M4622" s="2">
        <v>200000</v>
      </c>
      <c r="N4622" s="9"/>
      <c r="O4622" s="2">
        <v>20000</v>
      </c>
      <c r="P4622" s="9"/>
      <c r="Q4622" s="2">
        <f t="shared" si="129"/>
        <v>220000</v>
      </c>
    </row>
    <row r="4623" spans="1:20" ht="11.85" customHeight="1" x14ac:dyDescent="0.2">
      <c r="A4623" s="3" t="s">
        <v>1830</v>
      </c>
      <c r="C4623" s="12">
        <v>0</v>
      </c>
      <c r="E4623" s="12">
        <v>0</v>
      </c>
      <c r="G4623" s="12">
        <v>0</v>
      </c>
      <c r="I4623" s="12">
        <v>0</v>
      </c>
      <c r="K4623" s="12">
        <v>0</v>
      </c>
      <c r="L4623" s="9"/>
      <c r="M4623" s="12">
        <v>0</v>
      </c>
      <c r="N4623" s="9"/>
      <c r="O4623" s="12">
        <v>0</v>
      </c>
      <c r="P4623" s="9"/>
      <c r="Q4623" s="28">
        <f t="shared" si="129"/>
        <v>0</v>
      </c>
    </row>
    <row r="4624" spans="1:20" ht="11.85" hidden="1" customHeight="1" x14ac:dyDescent="0.2">
      <c r="A4624" s="3" t="s">
        <v>1831</v>
      </c>
      <c r="C4624" s="12">
        <v>0</v>
      </c>
      <c r="E4624" s="12">
        <v>0</v>
      </c>
      <c r="G4624" s="12">
        <v>0</v>
      </c>
      <c r="I4624" s="12">
        <v>0</v>
      </c>
      <c r="K4624" s="12">
        <v>0</v>
      </c>
      <c r="L4624" s="9"/>
      <c r="M4624" s="12">
        <v>0</v>
      </c>
      <c r="N4624" s="9"/>
      <c r="O4624" s="48">
        <v>0</v>
      </c>
      <c r="P4624" s="9"/>
      <c r="Q4624" s="12">
        <f t="shared" si="129"/>
        <v>0</v>
      </c>
    </row>
    <row r="4625" spans="1:32" ht="11.85" customHeight="1" x14ac:dyDescent="0.2">
      <c r="A4625" s="3" t="s">
        <v>1333</v>
      </c>
      <c r="C4625" s="2">
        <f>SUM(C4618:C4624)</f>
        <v>1343546.9</v>
      </c>
      <c r="E4625" s="2">
        <f>SUM(E4618:E4624)</f>
        <v>1421542.42</v>
      </c>
      <c r="G4625" s="2">
        <f>SUM(G4618:G4624)</f>
        <v>1433126.24</v>
      </c>
      <c r="I4625" s="2">
        <f>SUM(I4618:I4624)</f>
        <v>1388000</v>
      </c>
      <c r="K4625" s="2">
        <f>SUM(K4618:K4624)</f>
        <v>1388000</v>
      </c>
      <c r="L4625" s="9"/>
      <c r="M4625" s="2">
        <f>SUM(M4618:M4624)</f>
        <v>1435000</v>
      </c>
      <c r="N4625" s="9"/>
      <c r="O4625" s="9">
        <f>SUM(O4618:O4624)</f>
        <v>100000</v>
      </c>
      <c r="P4625" s="9"/>
      <c r="Q4625" s="2">
        <f>SUM(Q4618:Q4624)</f>
        <v>1535000</v>
      </c>
      <c r="R4625" s="54"/>
    </row>
    <row r="4626" spans="1:32" ht="11.85" customHeight="1" x14ac:dyDescent="0.2">
      <c r="L4626" s="9"/>
      <c r="N4626" s="9"/>
      <c r="P4626" s="9"/>
    </row>
    <row r="4627" spans="1:32" ht="11.85" customHeight="1" x14ac:dyDescent="0.2">
      <c r="A4627" s="10" t="s">
        <v>1627</v>
      </c>
      <c r="L4627" s="9"/>
      <c r="N4627" s="9"/>
      <c r="P4627" s="9"/>
    </row>
    <row r="4628" spans="1:32" ht="11.85" customHeight="1" x14ac:dyDescent="0.2">
      <c r="A4628" s="3" t="s">
        <v>1832</v>
      </c>
      <c r="C4628" s="2">
        <v>0</v>
      </c>
      <c r="E4628" s="2">
        <v>0.04</v>
      </c>
      <c r="G4628" s="2">
        <v>0</v>
      </c>
      <c r="I4628" s="2">
        <v>0</v>
      </c>
      <c r="K4628" s="2">
        <v>0</v>
      </c>
      <c r="L4628" s="9"/>
      <c r="M4628" s="2">
        <v>0</v>
      </c>
      <c r="N4628" s="9"/>
      <c r="O4628" s="2">
        <v>0</v>
      </c>
      <c r="P4628" s="9"/>
      <c r="Q4628" s="2">
        <f t="shared" ref="Q4628:Q4634" si="130">M4628+O4628</f>
        <v>0</v>
      </c>
    </row>
    <row r="4629" spans="1:32" ht="11.85" customHeight="1" x14ac:dyDescent="0.2">
      <c r="A4629" s="3" t="s">
        <v>1833</v>
      </c>
      <c r="C4629" s="2">
        <v>0</v>
      </c>
      <c r="E4629" s="2">
        <v>0</v>
      </c>
      <c r="G4629" s="2">
        <v>0</v>
      </c>
      <c r="I4629" s="2">
        <v>18000</v>
      </c>
      <c r="K4629" s="2">
        <v>18000</v>
      </c>
      <c r="L4629" s="9"/>
      <c r="M4629" s="2">
        <v>0</v>
      </c>
      <c r="N4629" s="9"/>
      <c r="O4629" s="2">
        <v>0</v>
      </c>
      <c r="P4629" s="9"/>
      <c r="Q4629" s="2">
        <f t="shared" si="130"/>
        <v>0</v>
      </c>
    </row>
    <row r="4630" spans="1:32" ht="11.85" customHeight="1" x14ac:dyDescent="0.2">
      <c r="A4630" s="3" t="s">
        <v>1834</v>
      </c>
      <c r="C4630" s="2">
        <v>0</v>
      </c>
      <c r="E4630" s="2">
        <v>1773.69</v>
      </c>
      <c r="G4630" s="2">
        <v>0</v>
      </c>
      <c r="I4630" s="2">
        <v>0</v>
      </c>
      <c r="K4630" s="2">
        <v>0</v>
      </c>
      <c r="L4630" s="9"/>
      <c r="M4630" s="2">
        <v>0</v>
      </c>
      <c r="N4630" s="9"/>
      <c r="O4630" s="2">
        <v>0</v>
      </c>
      <c r="P4630" s="9"/>
      <c r="Q4630" s="2">
        <f t="shared" si="130"/>
        <v>0</v>
      </c>
    </row>
    <row r="4631" spans="1:32" ht="11.85" customHeight="1" x14ac:dyDescent="0.2">
      <c r="A4631" s="3" t="s">
        <v>1835</v>
      </c>
      <c r="C4631" s="2">
        <v>0</v>
      </c>
      <c r="E4631" s="2">
        <v>0</v>
      </c>
      <c r="G4631" s="2">
        <v>0</v>
      </c>
      <c r="I4631" s="2">
        <v>0</v>
      </c>
      <c r="K4631" s="2">
        <v>0</v>
      </c>
      <c r="L4631" s="9"/>
      <c r="M4631" s="2">
        <v>0</v>
      </c>
      <c r="N4631" s="9"/>
      <c r="O4631" s="2">
        <v>0</v>
      </c>
      <c r="P4631" s="9"/>
      <c r="Q4631" s="2">
        <f t="shared" si="130"/>
        <v>0</v>
      </c>
    </row>
    <row r="4632" spans="1:32" ht="11.85" customHeight="1" x14ac:dyDescent="0.2">
      <c r="A4632" s="3" t="s">
        <v>1836</v>
      </c>
      <c r="C4632" s="2">
        <v>1943.86</v>
      </c>
      <c r="E4632" s="2">
        <v>101</v>
      </c>
      <c r="G4632" s="2">
        <v>491.03</v>
      </c>
      <c r="I4632" s="2">
        <v>0</v>
      </c>
      <c r="K4632" s="2">
        <v>0</v>
      </c>
      <c r="L4632" s="9"/>
      <c r="M4632" s="2">
        <v>0</v>
      </c>
      <c r="N4632" s="9"/>
      <c r="O4632" s="2">
        <v>0</v>
      </c>
      <c r="P4632" s="9"/>
      <c r="Q4632" s="2">
        <f t="shared" si="130"/>
        <v>0</v>
      </c>
    </row>
    <row r="4633" spans="1:32" ht="11.85" customHeight="1" x14ac:dyDescent="0.2">
      <c r="A4633" s="3" t="s">
        <v>1837</v>
      </c>
      <c r="C4633" s="2">
        <v>14285.31</v>
      </c>
      <c r="E4633" s="2">
        <v>89494.35</v>
      </c>
      <c r="G4633" s="2">
        <v>102816.78</v>
      </c>
      <c r="I4633" s="2">
        <v>80000</v>
      </c>
      <c r="K4633" s="2">
        <v>80000</v>
      </c>
      <c r="L4633" s="9"/>
      <c r="M4633" s="2">
        <v>72000</v>
      </c>
      <c r="N4633" s="9"/>
      <c r="O4633" s="2">
        <v>0</v>
      </c>
      <c r="P4633" s="9"/>
      <c r="Q4633" s="2">
        <f>M4633+O4633</f>
        <v>72000</v>
      </c>
    </row>
    <row r="4634" spans="1:32" ht="11.85" customHeight="1" x14ac:dyDescent="0.2">
      <c r="A4634" s="3" t="s">
        <v>1838</v>
      </c>
      <c r="C4634" s="12">
        <v>0</v>
      </c>
      <c r="E4634" s="12">
        <v>0</v>
      </c>
      <c r="G4634" s="12">
        <v>0</v>
      </c>
      <c r="I4634" s="12">
        <v>0</v>
      </c>
      <c r="K4634" s="12">
        <v>0</v>
      </c>
      <c r="L4634" s="9"/>
      <c r="M4634" s="12">
        <v>0</v>
      </c>
      <c r="N4634" s="9"/>
      <c r="O4634" s="12">
        <v>0</v>
      </c>
      <c r="P4634" s="9"/>
      <c r="Q4634" s="12">
        <f t="shared" si="130"/>
        <v>0</v>
      </c>
    </row>
    <row r="4635" spans="1:32" ht="11.85" customHeight="1" x14ac:dyDescent="0.2">
      <c r="A4635" s="3" t="s">
        <v>1344</v>
      </c>
      <c r="C4635" s="2">
        <f>SUM(C4628:C4634)</f>
        <v>16229.17</v>
      </c>
      <c r="E4635" s="2">
        <f>SUM(E4628:E4634)</f>
        <v>91369.08</v>
      </c>
      <c r="G4635" s="2">
        <f>SUM(G4628:G4634)</f>
        <v>103307.81</v>
      </c>
      <c r="I4635" s="2">
        <f>SUM(I4628:I4634)</f>
        <v>98000</v>
      </c>
      <c r="K4635" s="2">
        <f>SUM(K4628:K4634)</f>
        <v>98000</v>
      </c>
      <c r="L4635" s="9"/>
      <c r="M4635" s="2">
        <f>SUM(M4628:M4634)</f>
        <v>72000</v>
      </c>
      <c r="N4635" s="9"/>
      <c r="O4635" s="2">
        <f>SUM(O4628:O4634)</f>
        <v>0</v>
      </c>
      <c r="P4635" s="9"/>
      <c r="Q4635" s="2">
        <f>SUM(Q4628:Q4634)</f>
        <v>72000</v>
      </c>
      <c r="AF4635" s="2"/>
    </row>
    <row r="4636" spans="1:32" ht="11.85" customHeight="1" x14ac:dyDescent="0.2">
      <c r="L4636" s="9"/>
      <c r="N4636" s="9"/>
      <c r="P4636" s="9"/>
    </row>
    <row r="4637" spans="1:32" ht="11.85" customHeight="1" x14ac:dyDescent="0.2">
      <c r="A4637" s="10" t="s">
        <v>250</v>
      </c>
      <c r="L4637" s="9"/>
      <c r="N4637" s="9"/>
      <c r="P4637" s="9"/>
    </row>
    <row r="4638" spans="1:32" ht="11.85" customHeight="1" x14ac:dyDescent="0.2">
      <c r="A4638" s="3" t="s">
        <v>1839</v>
      </c>
      <c r="C4638" s="2">
        <v>206527</v>
      </c>
      <c r="E4638" s="2">
        <v>0</v>
      </c>
      <c r="G4638" s="2">
        <v>0</v>
      </c>
      <c r="I4638" s="2">
        <v>250000</v>
      </c>
      <c r="K4638" s="2">
        <v>250000</v>
      </c>
      <c r="L4638" s="9"/>
      <c r="M4638" s="2">
        <v>55000</v>
      </c>
      <c r="N4638" s="9"/>
      <c r="O4638" s="2">
        <v>0</v>
      </c>
      <c r="P4638" s="9"/>
      <c r="Q4638" s="2">
        <f>M4638+O4638</f>
        <v>55000</v>
      </c>
    </row>
    <row r="4639" spans="1:32" ht="11.85" customHeight="1" x14ac:dyDescent="0.2">
      <c r="A4639" s="3" t="s">
        <v>1840</v>
      </c>
      <c r="C4639" s="12">
        <v>0</v>
      </c>
      <c r="E4639" s="12">
        <v>0</v>
      </c>
      <c r="G4639" s="12">
        <v>0</v>
      </c>
      <c r="I4639" s="12">
        <v>0</v>
      </c>
      <c r="K4639" s="12">
        <v>1100290</v>
      </c>
      <c r="L4639" s="9"/>
      <c r="M4639" s="12">
        <v>0</v>
      </c>
      <c r="N4639" s="9"/>
      <c r="O4639" s="12">
        <v>0</v>
      </c>
      <c r="P4639" s="9"/>
      <c r="Q4639" s="12">
        <f>M4639+O4639</f>
        <v>0</v>
      </c>
    </row>
    <row r="4640" spans="1:32" ht="11.85" hidden="1" customHeight="1" x14ac:dyDescent="0.2">
      <c r="A4640" s="3" t="s">
        <v>1841</v>
      </c>
      <c r="C4640" s="12">
        <v>0</v>
      </c>
      <c r="E4640" s="12">
        <v>0</v>
      </c>
      <c r="G4640" s="12">
        <v>0</v>
      </c>
      <c r="I4640" s="12">
        <v>0</v>
      </c>
      <c r="K4640" s="12">
        <v>0</v>
      </c>
      <c r="L4640" s="9"/>
      <c r="M4640" s="12">
        <v>0</v>
      </c>
      <c r="N4640" s="9"/>
      <c r="O4640" s="12">
        <v>0</v>
      </c>
      <c r="P4640" s="9"/>
      <c r="Q4640" s="12">
        <f>M4640+O4640</f>
        <v>0</v>
      </c>
    </row>
    <row r="4641" spans="1:21" ht="11.85" customHeight="1" x14ac:dyDescent="0.2">
      <c r="A4641" s="3" t="s">
        <v>264</v>
      </c>
      <c r="C4641" s="2">
        <f>SUM(C4638:C4640)</f>
        <v>206527</v>
      </c>
      <c r="E4641" s="2">
        <f>SUM(E4638:E4640)</f>
        <v>0</v>
      </c>
      <c r="G4641" s="2">
        <f>SUM(G4638:G4640)</f>
        <v>0</v>
      </c>
      <c r="I4641" s="2">
        <f>SUM(I4638:I4640)</f>
        <v>250000</v>
      </c>
      <c r="K4641" s="2">
        <f>SUM(K4638:K4640)</f>
        <v>1350290</v>
      </c>
      <c r="L4641" s="9"/>
      <c r="M4641" s="2">
        <f>SUM(M4638:M4640)</f>
        <v>55000</v>
      </c>
      <c r="N4641" s="9"/>
      <c r="O4641" s="2">
        <f>SUM(O4638:O4640)</f>
        <v>0</v>
      </c>
      <c r="P4641" s="9"/>
      <c r="Q4641" s="2">
        <f>SUM(Q4638:Q4640)</f>
        <v>55000</v>
      </c>
      <c r="U4641" s="9"/>
    </row>
    <row r="4642" spans="1:21" ht="11.85" customHeight="1" x14ac:dyDescent="0.2">
      <c r="L4642" s="9"/>
      <c r="N4642" s="9"/>
      <c r="P4642" s="9"/>
    </row>
    <row r="4643" spans="1:21" ht="11.85" customHeight="1" thickBot="1" x14ac:dyDescent="0.25">
      <c r="A4643" s="3" t="s">
        <v>276</v>
      </c>
      <c r="C4643" s="26">
        <f>C4625+C4635+C4641</f>
        <v>1566303.0699999998</v>
      </c>
      <c r="E4643" s="26">
        <f>E4625+E4635+E4641</f>
        <v>1512911.5</v>
      </c>
      <c r="G4643" s="26">
        <f>G4625+G4635+G4641</f>
        <v>1536434.05</v>
      </c>
      <c r="I4643" s="26">
        <f>I4625+I4635+I4641</f>
        <v>1736000</v>
      </c>
      <c r="K4643" s="26">
        <f>K4625+K4635+K4641</f>
        <v>2836290</v>
      </c>
      <c r="L4643" s="9"/>
      <c r="M4643" s="26">
        <f>M4625+M4635+M4641</f>
        <v>1562000</v>
      </c>
      <c r="N4643" s="9"/>
      <c r="O4643" s="34">
        <f>O4625+O4635+O4641</f>
        <v>100000</v>
      </c>
      <c r="P4643" s="9"/>
      <c r="Q4643" s="26">
        <f>Q4625+Q4635+Q4641</f>
        <v>1662000</v>
      </c>
      <c r="R4643" s="54"/>
      <c r="T4643" s="11"/>
      <c r="U4643" s="9"/>
    </row>
    <row r="4644" spans="1:21" ht="11.85" customHeight="1" thickTop="1" x14ac:dyDescent="0.2">
      <c r="L4644" s="9"/>
      <c r="N4644" s="9"/>
      <c r="P4644" s="9"/>
    </row>
    <row r="4645" spans="1:21" ht="11.85" customHeight="1" x14ac:dyDescent="0.2">
      <c r="L4645" s="9"/>
      <c r="N4645" s="9"/>
      <c r="P4645" s="9"/>
    </row>
    <row r="4646" spans="1:21" ht="11.85" customHeight="1" x14ac:dyDescent="0.2">
      <c r="A4646" s="3" t="s">
        <v>277</v>
      </c>
      <c r="C4646" s="2">
        <f>C4613+C4643</f>
        <v>2150769.83</v>
      </c>
      <c r="E4646" s="2">
        <f>E4613+E4643</f>
        <v>2383132.2600000002</v>
      </c>
      <c r="G4646" s="2">
        <f>G4613+G4643</f>
        <v>2560973.5500000003</v>
      </c>
      <c r="I4646" s="2">
        <f>I4613+I4643</f>
        <v>2704338.8200000003</v>
      </c>
      <c r="K4646" s="2">
        <f>K4613+K4643</f>
        <v>3804628.8200000003</v>
      </c>
      <c r="L4646" s="9"/>
      <c r="M4646" s="2">
        <f>M4613+M4643</f>
        <v>2283990.8200000003</v>
      </c>
      <c r="N4646" s="9"/>
      <c r="P4646" s="9"/>
      <c r="Q4646" s="2">
        <f>Q4613+Q4643</f>
        <v>2383990.8200000003</v>
      </c>
    </row>
    <row r="4647" spans="1:21" ht="11.85" customHeight="1" x14ac:dyDescent="0.2">
      <c r="L4647" s="9"/>
      <c r="N4647" s="9"/>
      <c r="P4647" s="9"/>
    </row>
    <row r="4648" spans="1:21" ht="11.85" customHeight="1" x14ac:dyDescent="0.2">
      <c r="L4648" s="9"/>
      <c r="N4648" s="9"/>
      <c r="P4648" s="9"/>
    </row>
    <row r="4649" spans="1:21" ht="11.85" customHeight="1" x14ac:dyDescent="0.2">
      <c r="L4649" s="9"/>
      <c r="N4649" s="9"/>
      <c r="P4649" s="9"/>
    </row>
    <row r="4650" spans="1:21" ht="11.85" customHeight="1" x14ac:dyDescent="0.2">
      <c r="L4650" s="9"/>
      <c r="N4650" s="9"/>
      <c r="P4650" s="9"/>
    </row>
    <row r="4651" spans="1:21" ht="11.85" customHeight="1" x14ac:dyDescent="0.2">
      <c r="L4651" s="9"/>
      <c r="N4651" s="9"/>
      <c r="P4651" s="9"/>
    </row>
    <row r="4652" spans="1:21" ht="11.85" customHeight="1" x14ac:dyDescent="0.2">
      <c r="L4652" s="9"/>
      <c r="N4652" s="9"/>
      <c r="P4652" s="9"/>
    </row>
    <row r="4653" spans="1:21" ht="11.85" customHeight="1" x14ac:dyDescent="0.2">
      <c r="L4653" s="9"/>
      <c r="N4653" s="9"/>
      <c r="P4653" s="9"/>
    </row>
    <row r="4654" spans="1:21" ht="11.85" customHeight="1" x14ac:dyDescent="0.2">
      <c r="L4654" s="9"/>
      <c r="N4654" s="9"/>
      <c r="P4654" s="9"/>
    </row>
    <row r="4655" spans="1:21" ht="11.85" customHeight="1" x14ac:dyDescent="0.2">
      <c r="L4655" s="9"/>
      <c r="N4655" s="9"/>
      <c r="P4655" s="9"/>
    </row>
    <row r="4656" spans="1:21" ht="11.85" customHeight="1" x14ac:dyDescent="0.2">
      <c r="L4656" s="9"/>
      <c r="N4656" s="9"/>
      <c r="P4656" s="9"/>
    </row>
    <row r="4657" spans="1:19" ht="11.85" customHeight="1" x14ac:dyDescent="0.2">
      <c r="L4657" s="9"/>
      <c r="N4657" s="9"/>
      <c r="P4657" s="9"/>
    </row>
    <row r="4658" spans="1:19" ht="11.85" customHeight="1" x14ac:dyDescent="0.2">
      <c r="L4658" s="9"/>
      <c r="N4658" s="9"/>
      <c r="P4658" s="9"/>
    </row>
    <row r="4659" spans="1:19" ht="11.85" customHeight="1" x14ac:dyDescent="0.2">
      <c r="L4659" s="9"/>
      <c r="N4659" s="9"/>
      <c r="P4659" s="9"/>
    </row>
    <row r="4660" spans="1:19" ht="11.85" customHeight="1" x14ac:dyDescent="0.2">
      <c r="L4660" s="9"/>
      <c r="N4660" s="9"/>
      <c r="P4660" s="9"/>
    </row>
    <row r="4661" spans="1:19" ht="11.85" customHeight="1" x14ac:dyDescent="0.2">
      <c r="L4661" s="9"/>
      <c r="N4661" s="9"/>
      <c r="P4661" s="9"/>
    </row>
    <row r="4662" spans="1:19" ht="11.85" customHeight="1" x14ac:dyDescent="0.2">
      <c r="L4662" s="9"/>
      <c r="N4662" s="9"/>
      <c r="P4662" s="9"/>
    </row>
    <row r="4663" spans="1:19" ht="11.85" customHeight="1" x14ac:dyDescent="0.2">
      <c r="L4663" s="9"/>
      <c r="N4663" s="9"/>
      <c r="P4663" s="9"/>
    </row>
    <row r="4664" spans="1:19" ht="11.85" customHeight="1" x14ac:dyDescent="0.2">
      <c r="L4664" s="9"/>
      <c r="N4664" s="9"/>
      <c r="P4664" s="9"/>
    </row>
    <row r="4665" spans="1:19" ht="11.85" customHeight="1" x14ac:dyDescent="0.2">
      <c r="L4665" s="9"/>
      <c r="N4665" s="9"/>
      <c r="P4665" s="9"/>
    </row>
    <row r="4666" spans="1:19" ht="11.85" customHeight="1" x14ac:dyDescent="0.2">
      <c r="L4666" s="9"/>
      <c r="N4666" s="9"/>
      <c r="P4666" s="9"/>
    </row>
    <row r="4667" spans="1:19" ht="11.85" customHeight="1" x14ac:dyDescent="0.2">
      <c r="L4667" s="9"/>
      <c r="N4667" s="9"/>
      <c r="P4667" s="9"/>
    </row>
    <row r="4668" spans="1:19" ht="11.85" customHeight="1" x14ac:dyDescent="0.2">
      <c r="A4668" s="1"/>
      <c r="B4668" s="1"/>
      <c r="E4668" s="2" t="str">
        <f>$E$1</f>
        <v>CITY OF BRADY</v>
      </c>
    </row>
    <row r="4669" spans="1:19" ht="11.85" customHeight="1" x14ac:dyDescent="0.2">
      <c r="E4669" s="2" t="str">
        <f>$E$2</f>
        <v>BUDGET  REPORT</v>
      </c>
    </row>
    <row r="4670" spans="1:19" ht="11.85" customHeight="1" x14ac:dyDescent="0.2">
      <c r="E4670" s="2" t="str">
        <f>$E$3</f>
        <v>FISCAL YEAR 2025 - 2026</v>
      </c>
    </row>
    <row r="4671" spans="1:19" ht="11.85" customHeight="1" x14ac:dyDescent="0.2">
      <c r="A4671" s="3" t="s">
        <v>1824</v>
      </c>
      <c r="S4671" s="18"/>
    </row>
    <row r="4672" spans="1:19" ht="11.85" customHeight="1" x14ac:dyDescent="0.2">
      <c r="A4672" s="3" t="s">
        <v>1842</v>
      </c>
    </row>
    <row r="4673" spans="1:21" ht="11.85" customHeight="1" x14ac:dyDescent="0.2">
      <c r="I4673" s="49" t="str">
        <f>$I$6</f>
        <v>(----- 2024-2025------)</v>
      </c>
      <c r="J4673" s="49"/>
      <c r="K4673" s="49"/>
      <c r="L4673" s="6"/>
      <c r="M4673" s="50" t="str">
        <f>$M$6</f>
        <v>2025-2026</v>
      </c>
      <c r="N4673" s="50"/>
      <c r="O4673" s="50"/>
      <c r="P4673" s="50"/>
      <c r="Q4673" s="50"/>
    </row>
    <row r="4674" spans="1:21" ht="11.85" customHeight="1" x14ac:dyDescent="0.2">
      <c r="C4674" s="5" t="str">
        <f>$C$7</f>
        <v>2021-2022</v>
      </c>
      <c r="D4674" s="5"/>
      <c r="E4674" s="5" t="str">
        <f>$E$7</f>
        <v>2022-2023</v>
      </c>
      <c r="F4674" s="5"/>
      <c r="G4674" s="5" t="str">
        <f>$G$7</f>
        <v>2023-2024</v>
      </c>
      <c r="H4674" s="5"/>
      <c r="I4674" s="5" t="s">
        <v>9</v>
      </c>
      <c r="J4674" s="5"/>
      <c r="K4674" s="5" t="str">
        <f>+$K$7</f>
        <v>PROJECTED</v>
      </c>
      <c r="L4674" s="6"/>
      <c r="M4674" s="5" t="str">
        <f>$M$7</f>
        <v>2025-2026</v>
      </c>
      <c r="N4674" s="6"/>
      <c r="O4674" s="5" t="str">
        <f>$O$7</f>
        <v>2025-2026</v>
      </c>
      <c r="P4674" s="6"/>
      <c r="Q4674" s="5" t="str">
        <f>$Q$7</f>
        <v>APPROVED</v>
      </c>
    </row>
    <row r="4675" spans="1:21" ht="11.85" customHeight="1" x14ac:dyDescent="0.2">
      <c r="A4675" s="7" t="s">
        <v>279</v>
      </c>
      <c r="C4675" s="8" t="s">
        <v>12</v>
      </c>
      <c r="D4675" s="5"/>
      <c r="E4675" s="8" t="s">
        <v>12</v>
      </c>
      <c r="F4675" s="5"/>
      <c r="G4675" s="8" t="s">
        <v>12</v>
      </c>
      <c r="H4675" s="5"/>
      <c r="I4675" s="8" t="s">
        <v>13</v>
      </c>
      <c r="J4675" s="5"/>
      <c r="K4675" s="8" t="s">
        <v>13</v>
      </c>
      <c r="L4675" s="6"/>
      <c r="M4675" s="8" t="str">
        <f>$M$8</f>
        <v>BASE</v>
      </c>
      <c r="N4675" s="6"/>
      <c r="O4675" s="8" t="str">
        <f>$O$8</f>
        <v>SUPPLEMENTAL</v>
      </c>
      <c r="P4675" s="6"/>
      <c r="Q4675" s="8" t="str">
        <f>$Q$8</f>
        <v>BUDGET</v>
      </c>
    </row>
    <row r="4676" spans="1:21" ht="11.85" customHeight="1" x14ac:dyDescent="0.2"/>
    <row r="4677" spans="1:21" ht="11.85" customHeight="1" x14ac:dyDescent="0.2">
      <c r="A4677" s="10" t="s">
        <v>280</v>
      </c>
    </row>
    <row r="4678" spans="1:21" ht="11.85" customHeight="1" x14ac:dyDescent="0.2">
      <c r="A4678" s="3" t="s">
        <v>1843</v>
      </c>
      <c r="C4678" s="2">
        <v>304558.14</v>
      </c>
      <c r="E4678" s="2">
        <v>317168.01</v>
      </c>
      <c r="G4678" s="2">
        <v>318421.65999999997</v>
      </c>
      <c r="I4678" s="2">
        <v>360654</v>
      </c>
      <c r="K4678" s="2">
        <v>360654</v>
      </c>
      <c r="L4678" s="9"/>
      <c r="M4678" s="2">
        <v>356297</v>
      </c>
      <c r="N4678" s="9"/>
      <c r="O4678" s="2">
        <f>27040-13572</f>
        <v>13468</v>
      </c>
      <c r="P4678" s="9"/>
      <c r="Q4678" s="2">
        <f t="shared" ref="Q4678:Q4686" si="131">M4678+O4678</f>
        <v>369765</v>
      </c>
      <c r="T4678" s="11"/>
    </row>
    <row r="4679" spans="1:21" ht="11.85" customHeight="1" x14ac:dyDescent="0.2">
      <c r="A4679" s="3" t="s">
        <v>1844</v>
      </c>
      <c r="C4679" s="2">
        <v>18614.599999999999</v>
      </c>
      <c r="E4679" s="2">
        <v>24496.720000000001</v>
      </c>
      <c r="G4679" s="2">
        <v>36249.08</v>
      </c>
      <c r="I4679" s="2">
        <v>34000</v>
      </c>
      <c r="K4679" s="2">
        <v>34000</v>
      </c>
      <c r="L4679" s="9"/>
      <c r="M4679" s="2">
        <v>30000</v>
      </c>
      <c r="N4679" s="9"/>
      <c r="O4679" s="2">
        <v>5000</v>
      </c>
      <c r="P4679" s="9"/>
      <c r="Q4679" s="2">
        <f t="shared" si="131"/>
        <v>35000</v>
      </c>
      <c r="T4679" s="11"/>
    </row>
    <row r="4680" spans="1:21" ht="11.85" customHeight="1" x14ac:dyDescent="0.2">
      <c r="A4680" s="3" t="s">
        <v>1845</v>
      </c>
      <c r="C4680" s="2">
        <v>1700</v>
      </c>
      <c r="E4680" s="2">
        <v>2400</v>
      </c>
      <c r="G4680" s="2">
        <v>2300</v>
      </c>
      <c r="I4680" s="2">
        <v>3000</v>
      </c>
      <c r="K4680" s="2">
        <v>3000</v>
      </c>
      <c r="L4680" s="9"/>
      <c r="M4680" s="2">
        <v>1200</v>
      </c>
      <c r="N4680" s="9"/>
      <c r="O4680" s="2">
        <v>0</v>
      </c>
      <c r="P4680" s="9"/>
      <c r="Q4680" s="2">
        <f t="shared" si="131"/>
        <v>1200</v>
      </c>
      <c r="T4680" s="11"/>
    </row>
    <row r="4681" spans="1:21" ht="11.85" customHeight="1" x14ac:dyDescent="0.2">
      <c r="A4681" s="3" t="s">
        <v>1846</v>
      </c>
      <c r="C4681" s="2">
        <v>0</v>
      </c>
      <c r="E4681" s="2">
        <v>400</v>
      </c>
      <c r="G4681" s="2">
        <v>600</v>
      </c>
      <c r="I4681" s="2">
        <v>600</v>
      </c>
      <c r="K4681" s="2">
        <v>600</v>
      </c>
      <c r="L4681" s="9"/>
      <c r="M4681" s="2">
        <v>600</v>
      </c>
      <c r="N4681" s="9"/>
      <c r="O4681" s="2">
        <v>0</v>
      </c>
      <c r="P4681" s="9"/>
      <c r="Q4681" s="2">
        <f t="shared" si="131"/>
        <v>600</v>
      </c>
      <c r="T4681" s="11"/>
    </row>
    <row r="4682" spans="1:21" ht="11.85" customHeight="1" x14ac:dyDescent="0.2">
      <c r="A4682" s="3" t="s">
        <v>1847</v>
      </c>
      <c r="C4682" s="2">
        <v>87237.48</v>
      </c>
      <c r="E4682" s="2">
        <v>83161.97</v>
      </c>
      <c r="G4682" s="2">
        <v>65817.2</v>
      </c>
      <c r="I4682" s="2">
        <v>91273</v>
      </c>
      <c r="K4682" s="2">
        <v>91273</v>
      </c>
      <c r="L4682" s="9"/>
      <c r="M4682" s="2">
        <v>99360</v>
      </c>
      <c r="N4682" s="9"/>
      <c r="O4682" s="2">
        <v>11040</v>
      </c>
      <c r="P4682" s="9"/>
      <c r="Q4682" s="2">
        <f t="shared" si="131"/>
        <v>110400</v>
      </c>
      <c r="T4682" s="11"/>
    </row>
    <row r="4683" spans="1:21" ht="11.85" customHeight="1" x14ac:dyDescent="0.2">
      <c r="A4683" s="3" t="s">
        <v>1848</v>
      </c>
      <c r="C4683" s="2">
        <v>31269.8</v>
      </c>
      <c r="E4683" s="2">
        <v>33505.81</v>
      </c>
      <c r="G4683" s="2">
        <v>35644.67</v>
      </c>
      <c r="I4683" s="2">
        <v>35705</v>
      </c>
      <c r="K4683" s="2">
        <v>35705</v>
      </c>
      <c r="L4683" s="9"/>
      <c r="M4683" s="2">
        <v>35260</v>
      </c>
      <c r="N4683" s="9"/>
      <c r="O4683" s="2">
        <v>3035</v>
      </c>
      <c r="P4683" s="9"/>
      <c r="Q4683" s="2">
        <f t="shared" si="131"/>
        <v>38295</v>
      </c>
      <c r="T4683" s="11"/>
    </row>
    <row r="4684" spans="1:21" ht="11.85" customHeight="1" x14ac:dyDescent="0.2">
      <c r="A4684" s="3" t="s">
        <v>1849</v>
      </c>
      <c r="C4684" s="2">
        <v>15984</v>
      </c>
      <c r="E4684" s="2">
        <v>16690.400000000001</v>
      </c>
      <c r="G4684" s="2">
        <v>14749.53</v>
      </c>
      <c r="I4684" s="2">
        <v>13729</v>
      </c>
      <c r="K4684" s="2">
        <v>13729</v>
      </c>
      <c r="L4684" s="9"/>
      <c r="M4684" s="2">
        <v>10871</v>
      </c>
      <c r="N4684" s="9"/>
      <c r="O4684" s="2">
        <f>1300-1368</f>
        <v>-68</v>
      </c>
      <c r="P4684" s="9"/>
      <c r="Q4684" s="2">
        <f t="shared" si="131"/>
        <v>10803</v>
      </c>
      <c r="T4684" s="11"/>
    </row>
    <row r="4685" spans="1:21" ht="11.85" customHeight="1" x14ac:dyDescent="0.2">
      <c r="A4685" s="3" t="s">
        <v>1850</v>
      </c>
      <c r="C4685" s="2">
        <v>264.31</v>
      </c>
      <c r="E4685" s="2">
        <v>71.239999999999995</v>
      </c>
      <c r="G4685" s="2">
        <v>1233.19</v>
      </c>
      <c r="I4685" s="2">
        <v>900</v>
      </c>
      <c r="K4685" s="2">
        <v>900</v>
      </c>
      <c r="L4685" s="9"/>
      <c r="M4685" s="2">
        <v>648</v>
      </c>
      <c r="N4685" s="9"/>
      <c r="O4685" s="2">
        <v>75</v>
      </c>
      <c r="P4685" s="9"/>
      <c r="Q4685" s="2">
        <f t="shared" si="131"/>
        <v>723</v>
      </c>
      <c r="T4685" s="11"/>
    </row>
    <row r="4686" spans="1:21" ht="11.85" customHeight="1" x14ac:dyDescent="0.2">
      <c r="A4686" s="3" t="s">
        <v>1851</v>
      </c>
      <c r="C4686" s="12">
        <v>25713.64</v>
      </c>
      <c r="E4686" s="12">
        <v>26329.26</v>
      </c>
      <c r="G4686" s="12">
        <v>27375.38</v>
      </c>
      <c r="I4686" s="12">
        <v>30777</v>
      </c>
      <c r="K4686" s="12">
        <v>30777</v>
      </c>
      <c r="L4686" s="9"/>
      <c r="M4686" s="12">
        <v>30131</v>
      </c>
      <c r="N4686" s="9"/>
      <c r="O4686" s="12">
        <f>2510-1060</f>
        <v>1450</v>
      </c>
      <c r="P4686" s="9"/>
      <c r="Q4686" s="12">
        <f t="shared" si="131"/>
        <v>31581</v>
      </c>
      <c r="T4686" s="11"/>
    </row>
    <row r="4687" spans="1:21" ht="11.85" customHeight="1" x14ac:dyDescent="0.2">
      <c r="A4687" s="3" t="s">
        <v>291</v>
      </c>
      <c r="C4687" s="2">
        <f>SUM(C4678:C4686)</f>
        <v>485341.97</v>
      </c>
      <c r="E4687" s="2">
        <f>SUM(E4678:E4686)</f>
        <v>504223.41</v>
      </c>
      <c r="G4687" s="2">
        <f>SUM(G4678:G4686)</f>
        <v>502390.71</v>
      </c>
      <c r="I4687" s="2">
        <f>SUM(I4678:I4686)</f>
        <v>570638</v>
      </c>
      <c r="K4687" s="2">
        <f>SUM(K4678:K4686)</f>
        <v>570638</v>
      </c>
      <c r="L4687" s="9"/>
      <c r="M4687" s="2">
        <f>SUM(M4678:M4686)</f>
        <v>564367</v>
      </c>
      <c r="N4687" s="9"/>
      <c r="O4687" s="2">
        <f>SUM(O4678:O4686)</f>
        <v>34000</v>
      </c>
      <c r="P4687" s="9"/>
      <c r="Q4687" s="2">
        <f>SUM(Q4678:Q4686)</f>
        <v>598367</v>
      </c>
      <c r="R4687" s="54"/>
      <c r="U4687" s="9"/>
    </row>
    <row r="4688" spans="1:21" ht="11.85" customHeight="1" x14ac:dyDescent="0.2">
      <c r="L4688" s="9"/>
      <c r="N4688" s="9"/>
      <c r="P4688" s="9"/>
    </row>
    <row r="4689" spans="1:20" ht="11.85" customHeight="1" x14ac:dyDescent="0.2">
      <c r="A4689" s="10" t="s">
        <v>292</v>
      </c>
      <c r="L4689" s="9"/>
      <c r="N4689" s="9"/>
      <c r="P4689" s="9"/>
    </row>
    <row r="4690" spans="1:20" ht="11.85" customHeight="1" x14ac:dyDescent="0.2">
      <c r="A4690" s="3" t="s">
        <v>1852</v>
      </c>
      <c r="C4690" s="2">
        <v>0</v>
      </c>
      <c r="E4690" s="2">
        <v>0</v>
      </c>
      <c r="G4690" s="2">
        <v>0</v>
      </c>
      <c r="I4690" s="2">
        <v>0</v>
      </c>
      <c r="K4690" s="2">
        <v>0</v>
      </c>
      <c r="L4690" s="9"/>
      <c r="M4690" s="2">
        <v>0</v>
      </c>
      <c r="N4690" s="9"/>
      <c r="O4690" s="2">
        <v>0</v>
      </c>
      <c r="P4690" s="9"/>
      <c r="Q4690" s="2">
        <f t="shared" ref="Q4690:Q4702" si="132">M4690+O4690</f>
        <v>0</v>
      </c>
      <c r="T4690" s="11"/>
    </row>
    <row r="4691" spans="1:20" ht="11.85" customHeight="1" x14ac:dyDescent="0.2">
      <c r="A4691" s="3" t="s">
        <v>1853</v>
      </c>
      <c r="C4691" s="2">
        <v>1703.55</v>
      </c>
      <c r="E4691" s="2">
        <v>1958.49</v>
      </c>
      <c r="G4691" s="2">
        <v>2177.83</v>
      </c>
      <c r="I4691" s="2">
        <v>2000</v>
      </c>
      <c r="K4691" s="2">
        <v>2000</v>
      </c>
      <c r="L4691" s="9"/>
      <c r="M4691" s="2">
        <v>2200</v>
      </c>
      <c r="N4691" s="9"/>
      <c r="O4691" s="2">
        <v>0</v>
      </c>
      <c r="P4691" s="9"/>
      <c r="Q4691" s="2">
        <f t="shared" si="132"/>
        <v>2200</v>
      </c>
      <c r="T4691" s="11"/>
    </row>
    <row r="4692" spans="1:20" ht="11.85" customHeight="1" x14ac:dyDescent="0.2">
      <c r="A4692" s="3" t="s">
        <v>1854</v>
      </c>
      <c r="C4692" s="2">
        <v>7865.91</v>
      </c>
      <c r="E4692" s="2">
        <v>6590</v>
      </c>
      <c r="G4692" s="2">
        <v>5935</v>
      </c>
      <c r="I4692" s="2">
        <v>14000</v>
      </c>
      <c r="K4692" s="2">
        <v>14000</v>
      </c>
      <c r="L4692" s="9"/>
      <c r="M4692" s="2">
        <v>75000</v>
      </c>
      <c r="N4692" s="9"/>
      <c r="O4692" s="2">
        <v>0</v>
      </c>
      <c r="P4692" s="9"/>
      <c r="Q4692" s="2">
        <f t="shared" si="132"/>
        <v>75000</v>
      </c>
      <c r="T4692" s="11"/>
    </row>
    <row r="4693" spans="1:20" ht="11.85" customHeight="1" x14ac:dyDescent="0.2">
      <c r="A4693" s="3" t="s">
        <v>1855</v>
      </c>
      <c r="C4693" s="2">
        <v>9360.34</v>
      </c>
      <c r="E4693" s="2">
        <v>11102.03</v>
      </c>
      <c r="G4693" s="2">
        <v>10900.22</v>
      </c>
      <c r="I4693" s="2">
        <v>140510</v>
      </c>
      <c r="K4693" s="2">
        <v>140510</v>
      </c>
      <c r="L4693" s="9"/>
      <c r="M4693" s="2">
        <v>11000</v>
      </c>
      <c r="N4693" s="9"/>
      <c r="O4693" s="2">
        <v>0</v>
      </c>
      <c r="P4693" s="9"/>
      <c r="Q4693" s="2">
        <f t="shared" si="132"/>
        <v>11000</v>
      </c>
      <c r="T4693" s="11"/>
    </row>
    <row r="4694" spans="1:20" ht="11.85" customHeight="1" x14ac:dyDescent="0.2">
      <c r="A4694" s="3" t="s">
        <v>1856</v>
      </c>
      <c r="C4694" s="2">
        <v>15447.14</v>
      </c>
      <c r="E4694" s="2">
        <v>17645.93</v>
      </c>
      <c r="G4694" s="2">
        <v>22271.759999999998</v>
      </c>
      <c r="I4694" s="2">
        <v>13700</v>
      </c>
      <c r="K4694" s="2">
        <v>13700</v>
      </c>
      <c r="L4694" s="9"/>
      <c r="M4694" s="2">
        <v>17050</v>
      </c>
      <c r="N4694" s="9"/>
      <c r="O4694" s="2">
        <v>0</v>
      </c>
      <c r="P4694" s="9"/>
      <c r="Q4694" s="2">
        <f t="shared" si="132"/>
        <v>17050</v>
      </c>
      <c r="T4694" s="11"/>
    </row>
    <row r="4695" spans="1:20" ht="11.85" hidden="1" customHeight="1" x14ac:dyDescent="0.2">
      <c r="A4695" s="3" t="s">
        <v>1857</v>
      </c>
      <c r="C4695" s="2">
        <v>0</v>
      </c>
      <c r="E4695" s="2">
        <v>0</v>
      </c>
      <c r="G4695" s="2">
        <v>0</v>
      </c>
      <c r="I4695" s="2">
        <v>0</v>
      </c>
      <c r="K4695" s="2">
        <v>0</v>
      </c>
      <c r="L4695" s="9"/>
      <c r="M4695" s="2">
        <v>0</v>
      </c>
      <c r="N4695" s="9"/>
      <c r="O4695" s="2">
        <v>0</v>
      </c>
      <c r="P4695" s="9"/>
      <c r="Q4695" s="2">
        <f t="shared" si="132"/>
        <v>0</v>
      </c>
      <c r="T4695" s="11"/>
    </row>
    <row r="4696" spans="1:20" ht="11.85" customHeight="1" x14ac:dyDescent="0.2">
      <c r="A4696" s="3" t="s">
        <v>1858</v>
      </c>
      <c r="C4696" s="2">
        <v>239541.96</v>
      </c>
      <c r="E4696" s="2">
        <v>239541.96</v>
      </c>
      <c r="G4696" s="2">
        <v>248977.39</v>
      </c>
      <c r="I4696" s="2">
        <v>364000</v>
      </c>
      <c r="K4696" s="2">
        <v>364000</v>
      </c>
      <c r="L4696" s="9"/>
      <c r="M4696" s="2">
        <v>367500</v>
      </c>
      <c r="N4696" s="9"/>
      <c r="O4696" s="2">
        <v>0</v>
      </c>
      <c r="P4696" s="9"/>
      <c r="Q4696" s="2">
        <f t="shared" si="132"/>
        <v>367500</v>
      </c>
      <c r="T4696" s="11"/>
    </row>
    <row r="4697" spans="1:20" ht="11.85" customHeight="1" x14ac:dyDescent="0.2">
      <c r="A4697" s="3" t="s">
        <v>1859</v>
      </c>
      <c r="C4697" s="2">
        <v>0</v>
      </c>
      <c r="E4697" s="2">
        <v>0</v>
      </c>
      <c r="G4697" s="2">
        <v>0</v>
      </c>
      <c r="I4697" s="2">
        <v>0</v>
      </c>
      <c r="K4697" s="2">
        <v>0</v>
      </c>
      <c r="L4697" s="9"/>
      <c r="M4697" s="2">
        <v>0</v>
      </c>
      <c r="N4697" s="9"/>
      <c r="O4697" s="2">
        <v>0</v>
      </c>
      <c r="P4697" s="9"/>
      <c r="Q4697" s="2">
        <f t="shared" si="132"/>
        <v>0</v>
      </c>
      <c r="T4697" s="11"/>
    </row>
    <row r="4698" spans="1:20" ht="11.85" hidden="1" customHeight="1" x14ac:dyDescent="0.2">
      <c r="A4698" s="3" t="s">
        <v>1860</v>
      </c>
      <c r="C4698" s="2">
        <v>0</v>
      </c>
      <c r="E4698" s="2">
        <v>0</v>
      </c>
      <c r="G4698" s="2">
        <v>0</v>
      </c>
      <c r="I4698" s="2">
        <v>0</v>
      </c>
      <c r="K4698" s="2">
        <v>0</v>
      </c>
      <c r="L4698" s="9"/>
      <c r="M4698" s="2">
        <v>0</v>
      </c>
      <c r="N4698" s="9"/>
      <c r="O4698" s="2">
        <v>0</v>
      </c>
      <c r="P4698" s="9"/>
      <c r="Q4698" s="2">
        <f>M4698+O4698</f>
        <v>0</v>
      </c>
      <c r="T4698" s="11"/>
    </row>
    <row r="4699" spans="1:20" ht="11.85" customHeight="1" x14ac:dyDescent="0.2">
      <c r="A4699" s="3" t="s">
        <v>1861</v>
      </c>
      <c r="C4699" s="2">
        <v>234.6</v>
      </c>
      <c r="E4699" s="2">
        <v>291.5</v>
      </c>
      <c r="G4699" s="2">
        <v>234</v>
      </c>
      <c r="I4699" s="2">
        <v>600</v>
      </c>
      <c r="K4699" s="2">
        <v>600</v>
      </c>
      <c r="L4699" s="9"/>
      <c r="M4699" s="2">
        <v>600</v>
      </c>
      <c r="N4699" s="9"/>
      <c r="O4699" s="2">
        <v>0</v>
      </c>
      <c r="P4699" s="9"/>
      <c r="Q4699" s="2">
        <f>M4699+O4699</f>
        <v>600</v>
      </c>
      <c r="T4699" s="11"/>
    </row>
    <row r="4700" spans="1:20" ht="11.85" customHeight="1" x14ac:dyDescent="0.2">
      <c r="A4700" s="3" t="s">
        <v>1862</v>
      </c>
      <c r="C4700" s="2">
        <v>0</v>
      </c>
      <c r="E4700" s="2">
        <v>2592.15</v>
      </c>
      <c r="G4700" s="2">
        <v>0</v>
      </c>
      <c r="I4700" s="2">
        <v>0</v>
      </c>
      <c r="K4700" s="2">
        <v>0</v>
      </c>
      <c r="L4700" s="9"/>
      <c r="M4700" s="2">
        <v>0</v>
      </c>
      <c r="N4700" s="9"/>
      <c r="O4700" s="2">
        <v>0</v>
      </c>
      <c r="P4700" s="9"/>
      <c r="Q4700" s="2">
        <f>M4700+O4700</f>
        <v>0</v>
      </c>
      <c r="T4700" s="11"/>
    </row>
    <row r="4701" spans="1:20" ht="11.85" customHeight="1" x14ac:dyDescent="0.2">
      <c r="A4701" s="3" t="s">
        <v>1863</v>
      </c>
      <c r="C4701" s="2">
        <v>123996</v>
      </c>
      <c r="E4701" s="2">
        <v>126000</v>
      </c>
      <c r="G4701" s="2">
        <v>138000</v>
      </c>
      <c r="I4701" s="2">
        <v>139000</v>
      </c>
      <c r="K4701" s="2">
        <v>139000</v>
      </c>
      <c r="L4701" s="9"/>
      <c r="M4701" s="2">
        <v>144000</v>
      </c>
      <c r="N4701" s="9"/>
      <c r="O4701" s="2">
        <v>0</v>
      </c>
      <c r="P4701" s="9"/>
      <c r="Q4701" s="2">
        <f>M4701+O4701</f>
        <v>144000</v>
      </c>
      <c r="T4701" s="11"/>
    </row>
    <row r="4702" spans="1:20" ht="11.85" customHeight="1" x14ac:dyDescent="0.2">
      <c r="A4702" s="3" t="s">
        <v>1864</v>
      </c>
      <c r="C4702" s="12">
        <v>68004</v>
      </c>
      <c r="E4702" s="12">
        <v>45996</v>
      </c>
      <c r="G4702" s="12">
        <v>54999.6</v>
      </c>
      <c r="I4702" s="12">
        <v>65000</v>
      </c>
      <c r="K4702" s="12">
        <v>65000</v>
      </c>
      <c r="L4702" s="9"/>
      <c r="M4702" s="12">
        <v>68000</v>
      </c>
      <c r="N4702" s="9"/>
      <c r="O4702" s="12">
        <v>0</v>
      </c>
      <c r="P4702" s="9"/>
      <c r="Q4702" s="12">
        <f t="shared" si="132"/>
        <v>68000</v>
      </c>
      <c r="R4702" s="54"/>
      <c r="T4702" s="11"/>
    </row>
    <row r="4703" spans="1:20" ht="11.85" customHeight="1" x14ac:dyDescent="0.2">
      <c r="A4703" s="3" t="s">
        <v>310</v>
      </c>
      <c r="C4703" s="2">
        <f>SUM(C4690:C4702)</f>
        <v>466153.5</v>
      </c>
      <c r="E4703" s="2">
        <f>SUM(E4690:E4702)</f>
        <v>451718.06</v>
      </c>
      <c r="G4703" s="2">
        <f>SUM(G4690:G4702)</f>
        <v>483495.8</v>
      </c>
      <c r="I4703" s="2">
        <f>SUM(I4690:I4702)</f>
        <v>738810</v>
      </c>
      <c r="K4703" s="2">
        <f>SUM(K4690:K4702)</f>
        <v>738810</v>
      </c>
      <c r="L4703" s="9"/>
      <c r="M4703" s="2">
        <f>SUM(M4690:M4702)</f>
        <v>685350</v>
      </c>
      <c r="N4703" s="9"/>
      <c r="O4703" s="2">
        <f>SUM(O4690:O4702)</f>
        <v>0</v>
      </c>
      <c r="P4703" s="9"/>
      <c r="Q4703" s="2">
        <f>SUM(Q4690:Q4702)</f>
        <v>685350</v>
      </c>
    </row>
    <row r="4704" spans="1:20" ht="11.85" customHeight="1" x14ac:dyDescent="0.2">
      <c r="L4704" s="9"/>
      <c r="N4704" s="9"/>
      <c r="P4704" s="9"/>
    </row>
    <row r="4705" spans="1:20" ht="11.85" customHeight="1" x14ac:dyDescent="0.2">
      <c r="A4705" s="10" t="s">
        <v>311</v>
      </c>
      <c r="L4705" s="9"/>
      <c r="N4705" s="9"/>
      <c r="P4705" s="9"/>
    </row>
    <row r="4706" spans="1:20" ht="11.85" customHeight="1" x14ac:dyDescent="0.2">
      <c r="A4706" s="3" t="s">
        <v>1865</v>
      </c>
      <c r="C4706" s="2">
        <v>1350.04</v>
      </c>
      <c r="E4706" s="2">
        <v>1106.3</v>
      </c>
      <c r="G4706" s="2">
        <v>2298.96</v>
      </c>
      <c r="I4706" s="2">
        <v>1200</v>
      </c>
      <c r="K4706" s="2">
        <v>1200</v>
      </c>
      <c r="L4706" s="9"/>
      <c r="M4706" s="2">
        <v>1200</v>
      </c>
      <c r="N4706" s="9"/>
      <c r="O4706" s="2">
        <v>0</v>
      </c>
      <c r="P4706" s="9"/>
      <c r="Q4706" s="2">
        <f t="shared" ref="Q4706:Q4726" si="133">M4706+O4706</f>
        <v>1200</v>
      </c>
      <c r="T4706" s="11"/>
    </row>
    <row r="4707" spans="1:20" ht="11.85" customHeight="1" x14ac:dyDescent="0.2">
      <c r="A4707" s="3" t="s">
        <v>1866</v>
      </c>
      <c r="C4707" s="2">
        <v>1271.99</v>
      </c>
      <c r="E4707" s="2">
        <v>651.54</v>
      </c>
      <c r="G4707" s="2">
        <v>740.59</v>
      </c>
      <c r="I4707" s="2">
        <v>3600</v>
      </c>
      <c r="K4707" s="2">
        <v>3600</v>
      </c>
      <c r="L4707" s="9"/>
      <c r="M4707" s="2">
        <v>3100</v>
      </c>
      <c r="N4707" s="9"/>
      <c r="O4707" s="2">
        <v>0</v>
      </c>
      <c r="P4707" s="9"/>
      <c r="Q4707" s="2">
        <f t="shared" si="133"/>
        <v>3100</v>
      </c>
      <c r="T4707" s="11"/>
    </row>
    <row r="4708" spans="1:20" ht="11.85" customHeight="1" x14ac:dyDescent="0.2">
      <c r="A4708" s="3" t="s">
        <v>1867</v>
      </c>
      <c r="C4708" s="2">
        <v>6013.24</v>
      </c>
      <c r="E4708" s="2">
        <v>3839.33</v>
      </c>
      <c r="G4708" s="2">
        <v>4533.3500000000004</v>
      </c>
      <c r="I4708" s="2">
        <v>4500</v>
      </c>
      <c r="K4708" s="2">
        <v>4500</v>
      </c>
      <c r="L4708" s="9"/>
      <c r="M4708" s="2">
        <v>4500</v>
      </c>
      <c r="N4708" s="9"/>
      <c r="O4708" s="2">
        <v>0</v>
      </c>
      <c r="P4708" s="9"/>
      <c r="Q4708" s="2">
        <f t="shared" si="133"/>
        <v>4500</v>
      </c>
      <c r="T4708" s="11"/>
    </row>
    <row r="4709" spans="1:20" ht="11.85" customHeight="1" x14ac:dyDescent="0.2">
      <c r="A4709" s="3" t="s">
        <v>1868</v>
      </c>
      <c r="C4709" s="2">
        <v>76642.28</v>
      </c>
      <c r="E4709" s="2">
        <v>83586.8</v>
      </c>
      <c r="G4709" s="2">
        <v>67043.34</v>
      </c>
      <c r="I4709" s="2">
        <v>90000</v>
      </c>
      <c r="K4709" s="2">
        <v>90000</v>
      </c>
      <c r="L4709" s="9"/>
      <c r="M4709" s="2">
        <v>90000</v>
      </c>
      <c r="N4709" s="9"/>
      <c r="O4709" s="2">
        <v>0</v>
      </c>
      <c r="P4709" s="9"/>
      <c r="Q4709" s="2">
        <f t="shared" si="133"/>
        <v>90000</v>
      </c>
      <c r="T4709" s="11"/>
    </row>
    <row r="4710" spans="1:20" ht="11.85" customHeight="1" x14ac:dyDescent="0.2">
      <c r="A4710" s="3" t="s">
        <v>1869</v>
      </c>
      <c r="C4710" s="2">
        <v>3858.69</v>
      </c>
      <c r="E4710" s="2">
        <v>2771.39</v>
      </c>
      <c r="G4710" s="2">
        <v>3282.23</v>
      </c>
      <c r="I4710" s="2">
        <v>4000</v>
      </c>
      <c r="K4710" s="2">
        <v>7800</v>
      </c>
      <c r="L4710" s="9"/>
      <c r="M4710" s="2">
        <v>8000</v>
      </c>
      <c r="N4710" s="9"/>
      <c r="O4710" s="2">
        <v>0</v>
      </c>
      <c r="P4710" s="9"/>
      <c r="Q4710" s="2">
        <f t="shared" si="133"/>
        <v>8000</v>
      </c>
      <c r="T4710" s="11"/>
    </row>
    <row r="4711" spans="1:20" ht="11.85" customHeight="1" x14ac:dyDescent="0.2">
      <c r="A4711" s="3" t="s">
        <v>1870</v>
      </c>
      <c r="C4711" s="2">
        <v>0</v>
      </c>
      <c r="E4711" s="2">
        <v>0</v>
      </c>
      <c r="G4711" s="2">
        <v>0</v>
      </c>
      <c r="I4711" s="2">
        <v>500</v>
      </c>
      <c r="K4711" s="2">
        <v>500</v>
      </c>
      <c r="L4711" s="9"/>
      <c r="M4711" s="2">
        <v>0</v>
      </c>
      <c r="N4711" s="9"/>
      <c r="O4711" s="2">
        <v>0</v>
      </c>
      <c r="P4711" s="9"/>
      <c r="Q4711" s="2">
        <f t="shared" si="133"/>
        <v>0</v>
      </c>
      <c r="T4711" s="11"/>
    </row>
    <row r="4712" spans="1:20" ht="11.85" customHeight="1" x14ac:dyDescent="0.2">
      <c r="A4712" s="3" t="s">
        <v>1871</v>
      </c>
      <c r="C4712" s="2">
        <v>31.96</v>
      </c>
      <c r="E4712" s="2">
        <v>73.680000000000007</v>
      </c>
      <c r="G4712" s="2">
        <v>0</v>
      </c>
      <c r="I4712" s="2">
        <v>100</v>
      </c>
      <c r="K4712" s="2">
        <v>100</v>
      </c>
      <c r="L4712" s="9"/>
      <c r="M4712" s="2">
        <v>5000</v>
      </c>
      <c r="N4712" s="9"/>
      <c r="O4712" s="2">
        <v>0</v>
      </c>
      <c r="P4712" s="9"/>
      <c r="Q4712" s="2">
        <f t="shared" si="133"/>
        <v>5000</v>
      </c>
      <c r="T4712" s="11"/>
    </row>
    <row r="4713" spans="1:20" ht="11.85" customHeight="1" x14ac:dyDescent="0.2">
      <c r="A4713" s="3" t="s">
        <v>1872</v>
      </c>
      <c r="C4713" s="2">
        <v>378.9</v>
      </c>
      <c r="E4713" s="2">
        <v>0</v>
      </c>
      <c r="G4713" s="2">
        <v>180.53</v>
      </c>
      <c r="I4713" s="2">
        <v>500</v>
      </c>
      <c r="K4713" s="2">
        <v>500</v>
      </c>
      <c r="L4713" s="9"/>
      <c r="M4713" s="2">
        <v>500</v>
      </c>
      <c r="N4713" s="9"/>
      <c r="O4713" s="2">
        <v>0</v>
      </c>
      <c r="P4713" s="9"/>
      <c r="Q4713" s="2">
        <f t="shared" si="133"/>
        <v>500</v>
      </c>
      <c r="T4713" s="11"/>
    </row>
    <row r="4714" spans="1:20" ht="11.85" customHeight="1" x14ac:dyDescent="0.2">
      <c r="A4714" s="3" t="s">
        <v>1873</v>
      </c>
      <c r="C4714" s="2">
        <v>43160.84</v>
      </c>
      <c r="E4714" s="2">
        <v>56244.17</v>
      </c>
      <c r="G4714" s="2">
        <v>72920.52</v>
      </c>
      <c r="I4714" s="2">
        <v>50000</v>
      </c>
      <c r="K4714" s="2">
        <v>50000</v>
      </c>
      <c r="L4714" s="9"/>
      <c r="M4714" s="2">
        <v>60000</v>
      </c>
      <c r="N4714" s="9"/>
      <c r="O4714" s="2">
        <v>0</v>
      </c>
      <c r="P4714" s="9"/>
      <c r="Q4714" s="2">
        <f t="shared" si="133"/>
        <v>60000</v>
      </c>
      <c r="T4714" s="11"/>
    </row>
    <row r="4715" spans="1:20" ht="11.85" customHeight="1" x14ac:dyDescent="0.2">
      <c r="A4715" s="3" t="s">
        <v>1874</v>
      </c>
      <c r="C4715" s="2">
        <v>3589.37</v>
      </c>
      <c r="E4715" s="2">
        <v>3970.89</v>
      </c>
      <c r="G4715" s="2">
        <v>3569.19</v>
      </c>
      <c r="I4715" s="2">
        <v>4000</v>
      </c>
      <c r="K4715" s="2">
        <v>4000</v>
      </c>
      <c r="L4715" s="9"/>
      <c r="M4715" s="2">
        <v>4000</v>
      </c>
      <c r="N4715" s="9"/>
      <c r="O4715" s="2">
        <v>0</v>
      </c>
      <c r="P4715" s="9"/>
      <c r="Q4715" s="2">
        <f t="shared" si="133"/>
        <v>4000</v>
      </c>
      <c r="T4715" s="11"/>
    </row>
    <row r="4716" spans="1:20" ht="11.85" customHeight="1" x14ac:dyDescent="0.2">
      <c r="A4716" s="3" t="s">
        <v>1875</v>
      </c>
      <c r="C4716" s="2">
        <v>17390.7</v>
      </c>
      <c r="E4716" s="2">
        <v>16625.48</v>
      </c>
      <c r="G4716" s="2">
        <v>29215.040000000001</v>
      </c>
      <c r="I4716" s="2">
        <v>30000</v>
      </c>
      <c r="K4716" s="2">
        <v>25000</v>
      </c>
      <c r="L4716" s="9"/>
      <c r="M4716" s="2">
        <v>30000</v>
      </c>
      <c r="N4716" s="9"/>
      <c r="O4716" s="2">
        <v>0</v>
      </c>
      <c r="P4716" s="9"/>
      <c r="Q4716" s="2">
        <f t="shared" si="133"/>
        <v>30000</v>
      </c>
      <c r="T4716" s="11"/>
    </row>
    <row r="4717" spans="1:20" ht="11.85" customHeight="1" x14ac:dyDescent="0.2">
      <c r="A4717" s="3" t="s">
        <v>1876</v>
      </c>
      <c r="C4717" s="2">
        <v>300</v>
      </c>
      <c r="E4717" s="2">
        <v>300</v>
      </c>
      <c r="G4717" s="2">
        <v>490.24</v>
      </c>
      <c r="I4717" s="2">
        <v>300</v>
      </c>
      <c r="K4717" s="2">
        <v>1300</v>
      </c>
      <c r="L4717" s="9"/>
      <c r="M4717" s="2">
        <v>1300</v>
      </c>
      <c r="N4717" s="9"/>
      <c r="O4717" s="2">
        <v>0</v>
      </c>
      <c r="P4717" s="9"/>
      <c r="Q4717" s="2">
        <f t="shared" si="133"/>
        <v>1300</v>
      </c>
      <c r="T4717" s="11"/>
    </row>
    <row r="4718" spans="1:20" ht="11.85" customHeight="1" x14ac:dyDescent="0.2">
      <c r="A4718" s="3" t="s">
        <v>1877</v>
      </c>
      <c r="C4718" s="2">
        <v>201.01</v>
      </c>
      <c r="E4718" s="2">
        <v>657.48</v>
      </c>
      <c r="G4718" s="2">
        <v>407.46</v>
      </c>
      <c r="I4718" s="2">
        <v>1000</v>
      </c>
      <c r="K4718" s="2">
        <v>1000</v>
      </c>
      <c r="L4718" s="9"/>
      <c r="M4718" s="2">
        <v>1000</v>
      </c>
      <c r="N4718" s="9"/>
      <c r="O4718" s="2">
        <v>0</v>
      </c>
      <c r="P4718" s="9"/>
      <c r="Q4718" s="2">
        <f t="shared" si="133"/>
        <v>1000</v>
      </c>
      <c r="T4718" s="11"/>
    </row>
    <row r="4719" spans="1:20" ht="11.85" hidden="1" customHeight="1" x14ac:dyDescent="0.2">
      <c r="A4719" s="3" t="s">
        <v>1878</v>
      </c>
      <c r="C4719" s="2">
        <v>0</v>
      </c>
      <c r="E4719" s="2">
        <v>0</v>
      </c>
      <c r="G4719" s="2">
        <v>0</v>
      </c>
      <c r="I4719" s="2">
        <v>0</v>
      </c>
      <c r="K4719" s="2">
        <v>0</v>
      </c>
      <c r="L4719" s="9"/>
      <c r="M4719" s="2">
        <v>0</v>
      </c>
      <c r="N4719" s="9"/>
      <c r="O4719" s="2">
        <v>0</v>
      </c>
      <c r="P4719" s="9"/>
      <c r="Q4719" s="2">
        <f t="shared" si="133"/>
        <v>0</v>
      </c>
      <c r="T4719" s="11"/>
    </row>
    <row r="4720" spans="1:20" ht="11.85" hidden="1" customHeight="1" x14ac:dyDescent="0.2">
      <c r="A4720" s="3" t="s">
        <v>1879</v>
      </c>
      <c r="C4720" s="2">
        <v>0</v>
      </c>
      <c r="E4720" s="2">
        <v>0</v>
      </c>
      <c r="G4720" s="2">
        <v>0</v>
      </c>
      <c r="I4720" s="2">
        <v>0</v>
      </c>
      <c r="K4720" s="2">
        <v>0</v>
      </c>
      <c r="L4720" s="9"/>
      <c r="M4720" s="2">
        <v>0</v>
      </c>
      <c r="N4720" s="9"/>
      <c r="O4720" s="2">
        <v>0</v>
      </c>
      <c r="P4720" s="9"/>
      <c r="Q4720" s="2">
        <f t="shared" si="133"/>
        <v>0</v>
      </c>
      <c r="T4720" s="11"/>
    </row>
    <row r="4721" spans="1:21" ht="11.85" customHeight="1" x14ac:dyDescent="0.2">
      <c r="A4721" s="3" t="s">
        <v>1880</v>
      </c>
      <c r="C4721" s="2">
        <v>6603.57</v>
      </c>
      <c r="E4721" s="2">
        <v>4454.46</v>
      </c>
      <c r="G4721" s="2">
        <v>4273.3599999999997</v>
      </c>
      <c r="I4721" s="2">
        <v>8000</v>
      </c>
      <c r="K4721" s="2">
        <v>8000</v>
      </c>
      <c r="L4721" s="9"/>
      <c r="M4721" s="2">
        <v>8000</v>
      </c>
      <c r="N4721" s="9"/>
      <c r="O4721" s="2">
        <v>0</v>
      </c>
      <c r="P4721" s="9"/>
      <c r="Q4721" s="2">
        <f t="shared" si="133"/>
        <v>8000</v>
      </c>
      <c r="T4721" s="11"/>
    </row>
    <row r="4722" spans="1:21" ht="11.85" customHeight="1" x14ac:dyDescent="0.2">
      <c r="A4722" s="3" t="s">
        <v>1881</v>
      </c>
      <c r="C4722" s="2">
        <v>452.56</v>
      </c>
      <c r="E4722" s="2">
        <v>0</v>
      </c>
      <c r="G4722" s="2">
        <v>0</v>
      </c>
      <c r="I4722" s="2">
        <v>100</v>
      </c>
      <c r="K4722" s="2">
        <v>100</v>
      </c>
      <c r="L4722" s="9"/>
      <c r="M4722" s="2">
        <v>0</v>
      </c>
      <c r="N4722" s="9"/>
      <c r="O4722" s="2">
        <v>0</v>
      </c>
      <c r="P4722" s="9"/>
      <c r="Q4722" s="2">
        <f t="shared" si="133"/>
        <v>0</v>
      </c>
      <c r="T4722" s="11"/>
    </row>
    <row r="4723" spans="1:21" ht="11.85" customHeight="1" x14ac:dyDescent="0.2">
      <c r="A4723" s="3" t="s">
        <v>1882</v>
      </c>
      <c r="C4723" s="2">
        <v>0</v>
      </c>
      <c r="E4723" s="2">
        <v>0</v>
      </c>
      <c r="G4723" s="2">
        <v>0</v>
      </c>
      <c r="I4723" s="2">
        <v>18000</v>
      </c>
      <c r="K4723" s="2">
        <v>18200</v>
      </c>
      <c r="L4723" s="9"/>
      <c r="M4723" s="2">
        <v>0</v>
      </c>
      <c r="N4723" s="9"/>
      <c r="O4723" s="2">
        <v>0</v>
      </c>
      <c r="P4723" s="9"/>
      <c r="Q4723" s="2">
        <f t="shared" si="133"/>
        <v>0</v>
      </c>
      <c r="T4723" s="11"/>
    </row>
    <row r="4724" spans="1:21" ht="11.85" customHeight="1" x14ac:dyDescent="0.2">
      <c r="A4724" s="3" t="s">
        <v>1883</v>
      </c>
      <c r="C4724" s="2">
        <v>4610.53</v>
      </c>
      <c r="E4724" s="2">
        <v>5423.1</v>
      </c>
      <c r="G4724" s="2">
        <v>2914.51</v>
      </c>
      <c r="I4724" s="2">
        <v>5000</v>
      </c>
      <c r="K4724" s="2">
        <v>5000</v>
      </c>
      <c r="L4724" s="9"/>
      <c r="M4724" s="2">
        <v>0</v>
      </c>
      <c r="N4724" s="9"/>
      <c r="O4724" s="2">
        <v>0</v>
      </c>
      <c r="P4724" s="9"/>
      <c r="Q4724" s="2">
        <f t="shared" si="133"/>
        <v>0</v>
      </c>
      <c r="T4724" s="11"/>
    </row>
    <row r="4725" spans="1:21" ht="11.85" customHeight="1" x14ac:dyDescent="0.2">
      <c r="A4725" s="3" t="s">
        <v>1884</v>
      </c>
      <c r="C4725" s="2">
        <v>3532</v>
      </c>
      <c r="E4725" s="2">
        <v>3004</v>
      </c>
      <c r="G4725" s="2">
        <v>2032</v>
      </c>
      <c r="I4725" s="2">
        <v>4000</v>
      </c>
      <c r="K4725" s="2">
        <v>4000</v>
      </c>
      <c r="L4725" s="9"/>
      <c r="M4725" s="2">
        <v>3000</v>
      </c>
      <c r="N4725" s="9"/>
      <c r="O4725" s="2">
        <v>0</v>
      </c>
      <c r="P4725" s="9"/>
      <c r="Q4725" s="2">
        <f t="shared" si="133"/>
        <v>3000</v>
      </c>
      <c r="T4725" s="11"/>
    </row>
    <row r="4726" spans="1:21" ht="11.85" customHeight="1" x14ac:dyDescent="0.2">
      <c r="A4726" s="3" t="s">
        <v>1885</v>
      </c>
      <c r="C4726" s="12">
        <v>7006.5</v>
      </c>
      <c r="E4726" s="12">
        <v>9308.24</v>
      </c>
      <c r="G4726" s="12">
        <v>6729.56</v>
      </c>
      <c r="I4726" s="12">
        <v>4100</v>
      </c>
      <c r="K4726" s="12">
        <v>4100</v>
      </c>
      <c r="L4726" s="9"/>
      <c r="M4726" s="12">
        <v>10700</v>
      </c>
      <c r="N4726" s="9"/>
      <c r="O4726" s="12">
        <v>0</v>
      </c>
      <c r="P4726" s="9"/>
      <c r="Q4726" s="12">
        <f t="shared" si="133"/>
        <v>10700</v>
      </c>
      <c r="T4726" s="11"/>
    </row>
    <row r="4727" spans="1:21" ht="11.85" customHeight="1" x14ac:dyDescent="0.2">
      <c r="A4727" s="3" t="s">
        <v>334</v>
      </c>
      <c r="C4727" s="2">
        <f>SUM(C4706:C4716)+SUM(C4717:C4726)</f>
        <v>176394.18</v>
      </c>
      <c r="E4727" s="2">
        <f>SUM(E4706:E4716)+SUM(E4717:E4726)</f>
        <v>192016.86000000002</v>
      </c>
      <c r="G4727" s="2">
        <f>SUM(G4706:G4716)+SUM(G4717:G4726)</f>
        <v>200630.88</v>
      </c>
      <c r="I4727" s="2">
        <f>SUM(I4706:I4716)+SUM(I4717:I4726)</f>
        <v>228900</v>
      </c>
      <c r="K4727" s="2">
        <f>SUM(K4706:K4716)+SUM(K4717:K4726)</f>
        <v>228900</v>
      </c>
      <c r="L4727" s="9"/>
      <c r="M4727" s="2">
        <f>SUM(M4706:M4716)+SUM(M4717:M4726)</f>
        <v>230300</v>
      </c>
      <c r="N4727" s="9"/>
      <c r="O4727" s="2">
        <f>SUM(O4706:O4716)+SUM(O4717:O4726)</f>
        <v>0</v>
      </c>
      <c r="P4727" s="9"/>
      <c r="Q4727" s="2">
        <f>SUM(Q4706:Q4716)+SUM(Q4717:Q4726)</f>
        <v>230300</v>
      </c>
      <c r="T4727" s="14"/>
      <c r="U4727" s="9"/>
    </row>
    <row r="4728" spans="1:21" ht="11.85" customHeight="1" x14ac:dyDescent="0.2"/>
    <row r="4729" spans="1:21" ht="11.85" customHeight="1" x14ac:dyDescent="0.2">
      <c r="A4729" s="3" t="s">
        <v>1886</v>
      </c>
      <c r="C4729" s="2">
        <v>0</v>
      </c>
      <c r="E4729" s="2">
        <v>0</v>
      </c>
      <c r="G4729" s="2">
        <v>0</v>
      </c>
      <c r="I4729" s="2">
        <v>0</v>
      </c>
      <c r="K4729" s="2">
        <v>1100290</v>
      </c>
      <c r="L4729" s="9"/>
      <c r="M4729" s="2">
        <v>82500</v>
      </c>
      <c r="N4729" s="9"/>
      <c r="O4729" s="2">
        <v>0</v>
      </c>
      <c r="P4729" s="9"/>
      <c r="Q4729" s="2">
        <f>M4729+O4729</f>
        <v>82500</v>
      </c>
    </row>
    <row r="4730" spans="1:21" ht="11.85" customHeight="1" x14ac:dyDescent="0.2">
      <c r="A4730" s="3" t="s">
        <v>1887</v>
      </c>
      <c r="C4730" s="12">
        <v>27734.15</v>
      </c>
      <c r="E4730" s="12">
        <v>0</v>
      </c>
      <c r="G4730" s="12">
        <v>0</v>
      </c>
      <c r="I4730" s="12">
        <v>0</v>
      </c>
      <c r="K4730" s="12">
        <v>0</v>
      </c>
      <c r="L4730" s="9"/>
      <c r="M4730" s="12">
        <v>0</v>
      </c>
      <c r="N4730" s="9"/>
      <c r="O4730" s="12">
        <v>0</v>
      </c>
      <c r="P4730" s="9"/>
      <c r="Q4730" s="12">
        <f>M4730+O4730</f>
        <v>0</v>
      </c>
    </row>
    <row r="4731" spans="1:21" ht="11.85" customHeight="1" x14ac:dyDescent="0.2">
      <c r="A4731" s="3" t="s">
        <v>337</v>
      </c>
      <c r="C4731" s="2">
        <f>SUM(C4729:C4730)</f>
        <v>27734.15</v>
      </c>
      <c r="E4731" s="2">
        <f>SUM(E4729:E4730)</f>
        <v>0</v>
      </c>
      <c r="G4731" s="2">
        <f>SUM(G4729:G4730)</f>
        <v>0</v>
      </c>
      <c r="I4731" s="2">
        <f>SUM(I4729:I4730)</f>
        <v>0</v>
      </c>
      <c r="K4731" s="2">
        <f>SUM(K4729:K4730)</f>
        <v>1100290</v>
      </c>
      <c r="L4731" s="9"/>
      <c r="M4731" s="2">
        <f>SUM(M4729:M4730)</f>
        <v>82500</v>
      </c>
      <c r="N4731" s="9"/>
      <c r="O4731" s="2">
        <f>SUM(O4729:O4730)</f>
        <v>0</v>
      </c>
      <c r="P4731" s="9"/>
      <c r="Q4731" s="2">
        <f>SUM(Q4729:Q4730)</f>
        <v>82500</v>
      </c>
    </row>
    <row r="4732" spans="1:21" ht="11.85" customHeight="1" x14ac:dyDescent="0.2">
      <c r="L4732" s="9"/>
      <c r="N4732" s="9"/>
      <c r="P4732" s="9"/>
    </row>
    <row r="4733" spans="1:21" ht="11.85" customHeight="1" x14ac:dyDescent="0.2">
      <c r="L4733" s="9"/>
      <c r="N4733" s="9"/>
      <c r="P4733" s="9"/>
    </row>
    <row r="4734" spans="1:21" ht="11.85" customHeight="1" x14ac:dyDescent="0.2">
      <c r="L4734" s="9"/>
      <c r="N4734" s="9"/>
      <c r="P4734" s="9"/>
    </row>
    <row r="4735" spans="1:21" ht="11.85" customHeight="1" x14ac:dyDescent="0.2">
      <c r="L4735" s="9"/>
      <c r="N4735" s="9"/>
      <c r="P4735" s="9"/>
    </row>
    <row r="4736" spans="1:21" ht="11.85" customHeight="1" x14ac:dyDescent="0.2">
      <c r="L4736" s="9"/>
      <c r="N4736" s="9"/>
      <c r="P4736" s="9"/>
    </row>
    <row r="4737" spans="1:20" ht="11.85" customHeight="1" x14ac:dyDescent="0.2">
      <c r="A4737" s="1"/>
      <c r="B4737" s="1"/>
      <c r="E4737" s="2" t="str">
        <f>$E$1</f>
        <v>CITY OF BRADY</v>
      </c>
    </row>
    <row r="4738" spans="1:20" ht="11.85" customHeight="1" x14ac:dyDescent="0.2">
      <c r="E4738" s="2" t="str">
        <f>$E$2</f>
        <v>BUDGET  REPORT</v>
      </c>
    </row>
    <row r="4739" spans="1:20" ht="11.85" customHeight="1" x14ac:dyDescent="0.2">
      <c r="E4739" s="2" t="str">
        <f>$E$3</f>
        <v>FISCAL YEAR 2025 - 2026</v>
      </c>
    </row>
    <row r="4740" spans="1:20" ht="11.85" customHeight="1" x14ac:dyDescent="0.2">
      <c r="A4740" s="3" t="s">
        <v>1824</v>
      </c>
    </row>
    <row r="4741" spans="1:20" ht="11.85" customHeight="1" x14ac:dyDescent="0.2">
      <c r="A4741" s="3" t="s">
        <v>1842</v>
      </c>
    </row>
    <row r="4742" spans="1:20" ht="11.85" customHeight="1" x14ac:dyDescent="0.2">
      <c r="I4742" s="49" t="str">
        <f>$I$6</f>
        <v>(----- 2024-2025------)</v>
      </c>
      <c r="J4742" s="49"/>
      <c r="K4742" s="49"/>
      <c r="L4742" s="6"/>
      <c r="M4742" s="50" t="str">
        <f>$M$6</f>
        <v>2025-2026</v>
      </c>
      <c r="N4742" s="50"/>
      <c r="O4742" s="50"/>
      <c r="P4742" s="50"/>
      <c r="Q4742" s="50"/>
    </row>
    <row r="4743" spans="1:20" ht="11.85" customHeight="1" x14ac:dyDescent="0.2">
      <c r="C4743" s="5" t="str">
        <f>$C$7</f>
        <v>2021-2022</v>
      </c>
      <c r="D4743" s="5"/>
      <c r="E4743" s="5" t="str">
        <f>$E$7</f>
        <v>2022-2023</v>
      </c>
      <c r="F4743" s="5"/>
      <c r="G4743" s="5" t="str">
        <f>$G$7</f>
        <v>2023-2024</v>
      </c>
      <c r="H4743" s="5"/>
      <c r="I4743" s="5" t="s">
        <v>9</v>
      </c>
      <c r="J4743" s="5"/>
      <c r="K4743" s="5" t="str">
        <f>+$K$7</f>
        <v>PROJECTED</v>
      </c>
      <c r="L4743" s="6"/>
      <c r="M4743" s="5" t="str">
        <f>$M$7</f>
        <v>2025-2026</v>
      </c>
      <c r="N4743" s="6"/>
      <c r="O4743" s="5" t="str">
        <f>$O$7</f>
        <v>2025-2026</v>
      </c>
      <c r="P4743" s="6"/>
      <c r="Q4743" s="5" t="str">
        <f>$Q$7</f>
        <v>APPROVED</v>
      </c>
    </row>
    <row r="4744" spans="1:20" ht="11.85" customHeight="1" x14ac:dyDescent="0.2">
      <c r="A4744" s="7" t="s">
        <v>279</v>
      </c>
      <c r="C4744" s="8" t="s">
        <v>12</v>
      </c>
      <c r="D4744" s="5"/>
      <c r="E4744" s="8" t="s">
        <v>12</v>
      </c>
      <c r="F4744" s="5"/>
      <c r="G4744" s="8" t="s">
        <v>12</v>
      </c>
      <c r="H4744" s="5"/>
      <c r="I4744" s="8" t="s">
        <v>13</v>
      </c>
      <c r="J4744" s="5"/>
      <c r="K4744" s="8" t="s">
        <v>13</v>
      </c>
      <c r="L4744" s="6"/>
      <c r="M4744" s="8" t="str">
        <f>$M$8</f>
        <v>BASE</v>
      </c>
      <c r="N4744" s="6"/>
      <c r="O4744" s="8" t="str">
        <f>$O$8</f>
        <v>SUPPLEMENTAL</v>
      </c>
      <c r="P4744" s="6"/>
      <c r="Q4744" s="8" t="str">
        <f>$Q$8</f>
        <v>BUDGET</v>
      </c>
    </row>
    <row r="4745" spans="1:20" ht="11.85" customHeight="1" x14ac:dyDescent="0.2">
      <c r="L4745" s="9"/>
      <c r="N4745" s="9"/>
      <c r="P4745" s="9"/>
    </row>
    <row r="4746" spans="1:20" ht="11.85" customHeight="1" x14ac:dyDescent="0.2">
      <c r="A4746" s="10" t="s">
        <v>1023</v>
      </c>
      <c r="L4746" s="9"/>
      <c r="N4746" s="9"/>
      <c r="P4746" s="9"/>
    </row>
    <row r="4747" spans="1:20" ht="11.85" customHeight="1" x14ac:dyDescent="0.2">
      <c r="A4747" s="3" t="s">
        <v>1888</v>
      </c>
      <c r="C4747" s="2">
        <v>0</v>
      </c>
      <c r="E4747" s="2">
        <v>0</v>
      </c>
      <c r="G4747" s="2">
        <v>0</v>
      </c>
      <c r="I4747" s="2">
        <v>0</v>
      </c>
      <c r="K4747" s="2">
        <v>0</v>
      </c>
      <c r="L4747" s="9"/>
      <c r="M4747" s="2">
        <v>0</v>
      </c>
      <c r="N4747" s="9"/>
      <c r="O4747" s="2">
        <v>0</v>
      </c>
      <c r="P4747" s="9"/>
      <c r="Q4747" s="2">
        <f>M4747+O4747</f>
        <v>0</v>
      </c>
    </row>
    <row r="4748" spans="1:20" ht="11.85" customHeight="1" x14ac:dyDescent="0.2">
      <c r="A4748" s="3" t="s">
        <v>1889</v>
      </c>
      <c r="C4748" s="12">
        <v>72092.160000000003</v>
      </c>
      <c r="E4748" s="12">
        <v>100497.67</v>
      </c>
      <c r="G4748" s="12">
        <f>64998+16881.3</f>
        <v>81879.3</v>
      </c>
      <c r="I4748" s="12">
        <v>80000</v>
      </c>
      <c r="K4748" s="12">
        <v>80000</v>
      </c>
      <c r="L4748" s="9"/>
      <c r="M4748" s="12">
        <v>80000</v>
      </c>
      <c r="N4748" s="9"/>
      <c r="O4748" s="12">
        <v>0</v>
      </c>
      <c r="P4748" s="9"/>
      <c r="Q4748" s="12">
        <f>M4748+O4748</f>
        <v>80000</v>
      </c>
      <c r="T4748" s="11"/>
    </row>
    <row r="4749" spans="1:20" ht="11.85" customHeight="1" x14ac:dyDescent="0.2">
      <c r="A4749" s="3" t="s">
        <v>1025</v>
      </c>
      <c r="C4749" s="2">
        <f>SUM(C4747:C4748)</f>
        <v>72092.160000000003</v>
      </c>
      <c r="E4749" s="2">
        <f>SUM(E4747:E4748)</f>
        <v>100497.67</v>
      </c>
      <c r="G4749" s="2">
        <f>SUM(G4747:G4748)</f>
        <v>81879.3</v>
      </c>
      <c r="I4749" s="2">
        <f>SUM(I4747:I4748)</f>
        <v>80000</v>
      </c>
      <c r="K4749" s="2">
        <f>SUM(K4747:K4748)</f>
        <v>80000</v>
      </c>
      <c r="L4749" s="9"/>
      <c r="M4749" s="2">
        <f>SUM(M4747:M4748)</f>
        <v>80000</v>
      </c>
      <c r="N4749" s="9"/>
      <c r="O4749" s="2">
        <f>SUM(O4747:O4748)</f>
        <v>0</v>
      </c>
      <c r="P4749" s="9"/>
      <c r="Q4749" s="2">
        <f>SUM(Q4747:Q4748)</f>
        <v>80000</v>
      </c>
    </row>
    <row r="4750" spans="1:20" ht="11.85" customHeight="1" x14ac:dyDescent="0.2">
      <c r="L4750" s="9"/>
      <c r="N4750" s="9"/>
      <c r="P4750" s="9"/>
    </row>
    <row r="4751" spans="1:20" ht="11.85" customHeight="1" x14ac:dyDescent="0.2">
      <c r="A4751" s="10" t="s">
        <v>338</v>
      </c>
      <c r="L4751" s="9"/>
      <c r="N4751" s="9"/>
      <c r="P4751" s="9"/>
    </row>
    <row r="4752" spans="1:20" ht="11.85" customHeight="1" x14ac:dyDescent="0.2">
      <c r="A4752" s="3" t="s">
        <v>1890</v>
      </c>
      <c r="C4752" s="2">
        <v>52833.11</v>
      </c>
      <c r="E4752" s="2">
        <v>75132.759999999995</v>
      </c>
      <c r="G4752" s="2">
        <v>77711.44</v>
      </c>
      <c r="I4752" s="2">
        <v>74000</v>
      </c>
      <c r="K4752" s="2">
        <v>74000</v>
      </c>
      <c r="L4752" s="9"/>
      <c r="M4752" s="2">
        <v>103000</v>
      </c>
      <c r="N4752" s="9"/>
      <c r="O4752" s="2">
        <v>0</v>
      </c>
      <c r="P4752" s="9"/>
      <c r="Q4752" s="2">
        <f>M4752+O4752</f>
        <v>103000</v>
      </c>
      <c r="T4752" s="11"/>
    </row>
    <row r="4753" spans="1:21" ht="11.85" customHeight="1" x14ac:dyDescent="0.2">
      <c r="A4753" s="3" t="s">
        <v>1891</v>
      </c>
      <c r="C4753" s="2">
        <v>0</v>
      </c>
      <c r="E4753" s="2">
        <v>0</v>
      </c>
      <c r="G4753" s="2">
        <v>206527</v>
      </c>
      <c r="I4753" s="2">
        <v>250000</v>
      </c>
      <c r="K4753" s="2">
        <v>250000</v>
      </c>
      <c r="L4753" s="9"/>
      <c r="M4753" s="2">
        <v>55000</v>
      </c>
      <c r="N4753" s="9"/>
      <c r="O4753" s="2">
        <v>0</v>
      </c>
      <c r="P4753" s="9"/>
      <c r="Q4753" s="2">
        <f>M4753+O4753</f>
        <v>55000</v>
      </c>
    </row>
    <row r="4754" spans="1:21" ht="11.85" hidden="1" customHeight="1" x14ac:dyDescent="0.2">
      <c r="A4754" s="3" t="s">
        <v>1892</v>
      </c>
      <c r="C4754" s="2">
        <v>0</v>
      </c>
      <c r="E4754" s="2">
        <v>0</v>
      </c>
      <c r="G4754" s="2">
        <v>0</v>
      </c>
      <c r="I4754" s="2">
        <v>0</v>
      </c>
      <c r="K4754" s="2">
        <v>0</v>
      </c>
      <c r="L4754" s="9"/>
      <c r="M4754" s="2">
        <v>0</v>
      </c>
      <c r="N4754" s="9"/>
      <c r="O4754" s="2">
        <v>0</v>
      </c>
      <c r="P4754" s="9"/>
      <c r="Q4754" s="2">
        <v>0</v>
      </c>
    </row>
    <row r="4755" spans="1:21" ht="11.85" customHeight="1" x14ac:dyDescent="0.2">
      <c r="A4755" s="3" t="s">
        <v>1893</v>
      </c>
      <c r="C4755" s="2">
        <v>0</v>
      </c>
      <c r="E4755" s="2">
        <v>0</v>
      </c>
      <c r="G4755" s="2">
        <v>0</v>
      </c>
      <c r="I4755" s="2">
        <v>0</v>
      </c>
      <c r="K4755" s="2">
        <v>0</v>
      </c>
      <c r="L4755" s="9"/>
      <c r="M4755" s="2">
        <v>0</v>
      </c>
      <c r="N4755" s="9"/>
      <c r="O4755" s="2">
        <v>0</v>
      </c>
      <c r="P4755" s="9"/>
      <c r="Q4755" s="2">
        <f>M4755+O4755</f>
        <v>0</v>
      </c>
    </row>
    <row r="4756" spans="1:21" ht="11.85" customHeight="1" x14ac:dyDescent="0.2">
      <c r="A4756" s="3" t="s">
        <v>1894</v>
      </c>
      <c r="C4756" s="2">
        <v>0</v>
      </c>
      <c r="E4756" s="2">
        <v>35004</v>
      </c>
      <c r="G4756" s="2">
        <v>39999.599999999999</v>
      </c>
      <c r="I4756" s="2">
        <v>40000</v>
      </c>
      <c r="K4756" s="2">
        <v>40000</v>
      </c>
      <c r="L4756" s="9"/>
      <c r="M4756" s="2">
        <v>60000</v>
      </c>
      <c r="N4756" s="9"/>
      <c r="O4756" s="2">
        <v>0</v>
      </c>
      <c r="P4756" s="9"/>
      <c r="Q4756" s="2">
        <f>M4756+O4756</f>
        <v>60000</v>
      </c>
    </row>
    <row r="4757" spans="1:21" ht="11.85" customHeight="1" x14ac:dyDescent="0.2">
      <c r="A4757" s="3" t="s">
        <v>1895</v>
      </c>
      <c r="C4757" s="12">
        <v>0</v>
      </c>
      <c r="E4757" s="12">
        <v>0</v>
      </c>
      <c r="G4757" s="12">
        <v>0</v>
      </c>
      <c r="I4757" s="12">
        <v>0</v>
      </c>
      <c r="K4757" s="12">
        <v>0</v>
      </c>
      <c r="L4757" s="9"/>
      <c r="M4757" s="12">
        <v>0</v>
      </c>
      <c r="N4757" s="9"/>
      <c r="O4757" s="12">
        <v>0</v>
      </c>
      <c r="P4757" s="9"/>
      <c r="Q4757" s="12">
        <f>M4757+O4757</f>
        <v>0</v>
      </c>
      <c r="R4757" s="54"/>
    </row>
    <row r="4758" spans="1:21" ht="11.85" customHeight="1" x14ac:dyDescent="0.2">
      <c r="A4758" s="3" t="s">
        <v>342</v>
      </c>
      <c r="C4758" s="2">
        <f>SUM(C4752:C4757)</f>
        <v>52833.11</v>
      </c>
      <c r="E4758" s="2">
        <f>SUM(E4752:E4757)</f>
        <v>110136.76</v>
      </c>
      <c r="G4758" s="2">
        <f>SUM(G4752:G4757)</f>
        <v>324238.03999999998</v>
      </c>
      <c r="I4758" s="2">
        <f>SUM(I4752:I4757)</f>
        <v>364000</v>
      </c>
      <c r="K4758" s="2">
        <f>SUM(K4752:K4757)</f>
        <v>364000</v>
      </c>
      <c r="L4758" s="9"/>
      <c r="M4758" s="2">
        <f>SUM(M4752:M4757)</f>
        <v>218000</v>
      </c>
      <c r="N4758" s="9"/>
      <c r="O4758" s="2">
        <f>SUM(O4752:O4757)</f>
        <v>0</v>
      </c>
      <c r="P4758" s="9"/>
      <c r="Q4758" s="2">
        <f>SUM(Q4752:Q4757)</f>
        <v>218000</v>
      </c>
      <c r="R4758" s="54"/>
      <c r="T4758" s="14"/>
      <c r="U4758" s="9"/>
    </row>
    <row r="4759" spans="1:21" ht="11.85" customHeight="1" x14ac:dyDescent="0.2">
      <c r="L4759" s="9"/>
      <c r="N4759" s="9"/>
      <c r="P4759" s="9"/>
      <c r="T4759" s="11"/>
    </row>
    <row r="4760" spans="1:21" ht="11.85" customHeight="1" x14ac:dyDescent="0.2">
      <c r="A4760" s="3" t="s">
        <v>1896</v>
      </c>
      <c r="C4760" s="2">
        <f>C4687+C4703+C4727+C4731+C4749+C4758</f>
        <v>1280549.0699999998</v>
      </c>
      <c r="E4760" s="2">
        <f>E4687+E4703+E4727+E4731+E4749+E4758</f>
        <v>1358592.76</v>
      </c>
      <c r="G4760" s="2">
        <f>G4687+G4703+G4727+G4731+G4749+G4758</f>
        <v>1592634.7300000002</v>
      </c>
      <c r="I4760" s="2">
        <f>I4687+I4703+I4727+I4731+I4749+I4758</f>
        <v>1982348</v>
      </c>
      <c r="K4760" s="2">
        <f>K4687+K4703+K4727+K4731+K4749+K4758</f>
        <v>3082638</v>
      </c>
      <c r="L4760" s="9"/>
      <c r="M4760" s="2">
        <f>M4687+M4703+M4727+M4731+M4749+M4758</f>
        <v>1860517</v>
      </c>
      <c r="N4760" s="9"/>
      <c r="O4760" s="2">
        <f>O4687+O4703+O4727+O4731+O4749+O4758</f>
        <v>34000</v>
      </c>
      <c r="P4760" s="9"/>
      <c r="Q4760" s="2">
        <f>Q4687+Q4703+Q4727+Q4731+Q4749+Q4758</f>
        <v>1894517</v>
      </c>
      <c r="R4760" s="54"/>
      <c r="U4760" s="9"/>
    </row>
    <row r="4761" spans="1:21" ht="11.85" customHeight="1" x14ac:dyDescent="0.2"/>
    <row r="4762" spans="1:21" ht="11.85" customHeight="1" x14ac:dyDescent="0.2"/>
    <row r="4763" spans="1:21" ht="11.85" customHeight="1" x14ac:dyDescent="0.2"/>
    <row r="4764" spans="1:21" ht="11.85" customHeight="1" x14ac:dyDescent="0.2"/>
    <row r="4765" spans="1:21" ht="11.85" customHeight="1" x14ac:dyDescent="0.2"/>
    <row r="4766" spans="1:21" ht="11.85" customHeight="1" x14ac:dyDescent="0.2"/>
    <row r="4767" spans="1:21" ht="11.85" customHeight="1" x14ac:dyDescent="0.2"/>
    <row r="4768" spans="1:21" ht="11.85" customHeight="1" x14ac:dyDescent="0.2"/>
    <row r="4769" ht="11.85" customHeight="1" x14ac:dyDescent="0.2"/>
    <row r="4770" ht="11.85" customHeight="1" x14ac:dyDescent="0.2"/>
    <row r="4771" ht="11.85" customHeight="1" x14ac:dyDescent="0.2"/>
    <row r="4772" ht="11.85" customHeight="1" x14ac:dyDescent="0.2"/>
    <row r="4773" ht="11.85" customHeight="1" x14ac:dyDescent="0.2"/>
    <row r="4774" ht="11.85" customHeight="1" x14ac:dyDescent="0.2"/>
    <row r="4775" ht="11.85" customHeight="1" x14ac:dyDescent="0.2"/>
    <row r="4776" ht="11.85" customHeight="1" x14ac:dyDescent="0.2"/>
    <row r="4777" ht="11.85" customHeight="1" x14ac:dyDescent="0.2"/>
    <row r="4778" ht="11.85" customHeight="1" x14ac:dyDescent="0.2"/>
    <row r="4779" ht="11.85" customHeight="1" x14ac:dyDescent="0.2"/>
    <row r="4780" ht="11.85" customHeight="1" x14ac:dyDescent="0.2"/>
    <row r="4781" ht="11.85" customHeight="1" x14ac:dyDescent="0.2"/>
    <row r="4782" ht="11.85" customHeight="1" x14ac:dyDescent="0.2"/>
    <row r="4783" ht="11.85" customHeight="1" x14ac:dyDescent="0.2"/>
    <row r="4784" ht="11.85" customHeight="1" x14ac:dyDescent="0.2"/>
    <row r="4785" ht="11.85" customHeight="1" x14ac:dyDescent="0.2"/>
    <row r="4786" ht="11.85" customHeight="1" x14ac:dyDescent="0.2"/>
    <row r="4787" ht="11.85" customHeight="1" x14ac:dyDescent="0.2"/>
    <row r="4788" ht="11.85" customHeight="1" x14ac:dyDescent="0.2"/>
    <row r="4789" ht="11.85" customHeight="1" x14ac:dyDescent="0.2"/>
    <row r="4790" ht="11.85" customHeight="1" x14ac:dyDescent="0.2"/>
    <row r="4791" ht="11.85" customHeight="1" x14ac:dyDescent="0.2"/>
    <row r="4792" ht="11.85" customHeight="1" x14ac:dyDescent="0.2"/>
    <row r="4793" ht="11.85" customHeight="1" x14ac:dyDescent="0.2"/>
    <row r="4794" ht="11.85" customHeight="1" x14ac:dyDescent="0.2"/>
    <row r="4795" ht="11.85" customHeight="1" x14ac:dyDescent="0.2"/>
    <row r="4796" ht="11.85" customHeight="1" x14ac:dyDescent="0.2"/>
    <row r="4797" ht="11.85" customHeight="1" x14ac:dyDescent="0.2"/>
    <row r="4798" ht="11.85" customHeight="1" x14ac:dyDescent="0.2"/>
    <row r="4799" ht="11.85" customHeight="1" x14ac:dyDescent="0.2"/>
    <row r="4800" ht="11.85" customHeight="1" x14ac:dyDescent="0.2"/>
    <row r="4801" spans="1:20" ht="11.85" customHeight="1" x14ac:dyDescent="0.2">
      <c r="A4801" s="1"/>
      <c r="B4801" s="1"/>
      <c r="E4801" s="2" t="str">
        <f>$E$1</f>
        <v>CITY OF BRADY</v>
      </c>
    </row>
    <row r="4802" spans="1:20" ht="11.85" customHeight="1" x14ac:dyDescent="0.2">
      <c r="E4802" s="2" t="str">
        <f>$E$2</f>
        <v>BUDGET  REPORT</v>
      </c>
    </row>
    <row r="4803" spans="1:20" ht="11.85" customHeight="1" x14ac:dyDescent="0.2">
      <c r="E4803" s="2" t="str">
        <f>$E$3</f>
        <v>FISCAL YEAR 2025 - 2026</v>
      </c>
    </row>
    <row r="4804" spans="1:20" ht="11.85" customHeight="1" x14ac:dyDescent="0.2">
      <c r="A4804" s="3" t="s">
        <v>1824</v>
      </c>
    </row>
    <row r="4805" spans="1:20" ht="11.85" customHeight="1" x14ac:dyDescent="0.2">
      <c r="A4805" s="3" t="s">
        <v>1897</v>
      </c>
    </row>
    <row r="4806" spans="1:20" ht="11.85" customHeight="1" x14ac:dyDescent="0.2">
      <c r="A4806" s="30" t="s">
        <v>681</v>
      </c>
      <c r="I4806" s="49" t="str">
        <f>$I$6</f>
        <v>(----- 2024-2025------)</v>
      </c>
      <c r="J4806" s="49"/>
      <c r="K4806" s="49"/>
      <c r="L4806" s="6"/>
      <c r="M4806" s="50" t="str">
        <f>$M$6</f>
        <v>2025-2026</v>
      </c>
      <c r="N4806" s="50"/>
      <c r="O4806" s="50"/>
      <c r="P4806" s="50"/>
      <c r="Q4806" s="50"/>
    </row>
    <row r="4807" spans="1:20" ht="11.85" customHeight="1" x14ac:dyDescent="0.2">
      <c r="C4807" s="5" t="str">
        <f>$C$7</f>
        <v>2021-2022</v>
      </c>
      <c r="D4807" s="5"/>
      <c r="E4807" s="5" t="str">
        <f>$E$7</f>
        <v>2022-2023</v>
      </c>
      <c r="F4807" s="5"/>
      <c r="G4807" s="5" t="str">
        <f>$G$7</f>
        <v>2023-2024</v>
      </c>
      <c r="H4807" s="5"/>
      <c r="I4807" s="5" t="s">
        <v>9</v>
      </c>
      <c r="J4807" s="5"/>
      <c r="K4807" s="5" t="str">
        <f>+$K$7</f>
        <v>PROJECTED</v>
      </c>
      <c r="L4807" s="6"/>
      <c r="M4807" s="5" t="str">
        <f>$M$7</f>
        <v>2025-2026</v>
      </c>
      <c r="N4807" s="6"/>
      <c r="O4807" s="5" t="str">
        <f>$O$7</f>
        <v>2025-2026</v>
      </c>
      <c r="P4807" s="6"/>
      <c r="Q4807" s="5" t="str">
        <f>$Q$7</f>
        <v>APPROVED</v>
      </c>
    </row>
    <row r="4808" spans="1:20" ht="11.85" customHeight="1" x14ac:dyDescent="0.2">
      <c r="A4808" s="7" t="s">
        <v>279</v>
      </c>
      <c r="C4808" s="8" t="s">
        <v>12</v>
      </c>
      <c r="D4808" s="5"/>
      <c r="E4808" s="8" t="s">
        <v>12</v>
      </c>
      <c r="F4808" s="5"/>
      <c r="G4808" s="8" t="s">
        <v>12</v>
      </c>
      <c r="H4808" s="5"/>
      <c r="I4808" s="8" t="s">
        <v>13</v>
      </c>
      <c r="J4808" s="5"/>
      <c r="K4808" s="8" t="s">
        <v>13</v>
      </c>
      <c r="L4808" s="6"/>
      <c r="M4808" s="8" t="str">
        <f>$M$8</f>
        <v>BASE</v>
      </c>
      <c r="N4808" s="6"/>
      <c r="O4808" s="8" t="str">
        <f>$O$8</f>
        <v>SUPPLEMENTAL</v>
      </c>
      <c r="P4808" s="6"/>
      <c r="Q4808" s="8" t="str">
        <f>$Q$8</f>
        <v>BUDGET</v>
      </c>
    </row>
    <row r="4809" spans="1:20" ht="11.85" customHeight="1" x14ac:dyDescent="0.2"/>
    <row r="4810" spans="1:20" ht="11.85" customHeight="1" x14ac:dyDescent="0.2">
      <c r="A4810" s="10" t="s">
        <v>280</v>
      </c>
    </row>
    <row r="4811" spans="1:20" ht="11.85" customHeight="1" x14ac:dyDescent="0.2">
      <c r="A4811" s="3" t="s">
        <v>1898</v>
      </c>
      <c r="C4811" s="2">
        <v>0</v>
      </c>
      <c r="E4811" s="2">
        <v>0</v>
      </c>
      <c r="G4811" s="2">
        <v>0</v>
      </c>
      <c r="I4811" s="2">
        <v>0</v>
      </c>
      <c r="K4811" s="2">
        <v>0</v>
      </c>
      <c r="L4811" s="9"/>
      <c r="M4811" s="2">
        <v>0</v>
      </c>
      <c r="N4811" s="9"/>
      <c r="O4811" s="2">
        <v>0</v>
      </c>
      <c r="P4811" s="9"/>
      <c r="Q4811" s="2">
        <f t="shared" ref="Q4811:Q4817" si="134">M4811+O4811</f>
        <v>0</v>
      </c>
      <c r="T4811" s="11"/>
    </row>
    <row r="4812" spans="1:20" ht="11.85" customHeight="1" x14ac:dyDescent="0.2">
      <c r="A4812" s="3" t="s">
        <v>1899</v>
      </c>
      <c r="C4812" s="2">
        <v>0</v>
      </c>
      <c r="E4812" s="2">
        <v>0</v>
      </c>
      <c r="G4812" s="2">
        <v>0</v>
      </c>
      <c r="I4812" s="2">
        <v>0</v>
      </c>
      <c r="K4812" s="2">
        <v>0</v>
      </c>
      <c r="L4812" s="9"/>
      <c r="M4812" s="2">
        <v>0</v>
      </c>
      <c r="N4812" s="9"/>
      <c r="O4812" s="2">
        <v>0</v>
      </c>
      <c r="P4812" s="9"/>
      <c r="Q4812" s="2">
        <f t="shared" si="134"/>
        <v>0</v>
      </c>
      <c r="T4812" s="11"/>
    </row>
    <row r="4813" spans="1:20" ht="11.85" customHeight="1" x14ac:dyDescent="0.2">
      <c r="A4813" s="3" t="s">
        <v>1900</v>
      </c>
      <c r="C4813" s="2">
        <v>0</v>
      </c>
      <c r="E4813" s="2">
        <v>0</v>
      </c>
      <c r="G4813" s="2">
        <v>0</v>
      </c>
      <c r="I4813" s="2">
        <v>0</v>
      </c>
      <c r="K4813" s="2">
        <v>0</v>
      </c>
      <c r="L4813" s="9"/>
      <c r="M4813" s="2">
        <v>0</v>
      </c>
      <c r="N4813" s="9"/>
      <c r="O4813" s="2">
        <v>0</v>
      </c>
      <c r="P4813" s="9"/>
      <c r="Q4813" s="2">
        <f t="shared" si="134"/>
        <v>0</v>
      </c>
      <c r="T4813" s="11"/>
    </row>
    <row r="4814" spans="1:20" ht="11.85" customHeight="1" x14ac:dyDescent="0.2">
      <c r="A4814" s="3" t="s">
        <v>1901</v>
      </c>
      <c r="C4814" s="2">
        <v>0</v>
      </c>
      <c r="E4814" s="2">
        <v>0</v>
      </c>
      <c r="G4814" s="2">
        <v>0</v>
      </c>
      <c r="I4814" s="2">
        <v>0</v>
      </c>
      <c r="K4814" s="2">
        <v>0</v>
      </c>
      <c r="L4814" s="9"/>
      <c r="M4814" s="2">
        <v>0</v>
      </c>
      <c r="N4814" s="9"/>
      <c r="O4814" s="2">
        <v>0</v>
      </c>
      <c r="P4814" s="9"/>
      <c r="Q4814" s="2">
        <f t="shared" si="134"/>
        <v>0</v>
      </c>
      <c r="T4814" s="11"/>
    </row>
    <row r="4815" spans="1:20" ht="11.85" customHeight="1" x14ac:dyDescent="0.2">
      <c r="A4815" s="3" t="s">
        <v>1902</v>
      </c>
      <c r="C4815" s="2">
        <v>0</v>
      </c>
      <c r="E4815" s="2">
        <v>0</v>
      </c>
      <c r="G4815" s="2">
        <v>0</v>
      </c>
      <c r="I4815" s="2">
        <v>0</v>
      </c>
      <c r="K4815" s="2">
        <v>0</v>
      </c>
      <c r="L4815" s="9"/>
      <c r="M4815" s="2">
        <v>0</v>
      </c>
      <c r="N4815" s="9"/>
      <c r="O4815" s="2">
        <v>0</v>
      </c>
      <c r="P4815" s="9"/>
      <c r="Q4815" s="2">
        <f t="shared" si="134"/>
        <v>0</v>
      </c>
      <c r="T4815" s="11"/>
    </row>
    <row r="4816" spans="1:20" ht="11.85" customHeight="1" x14ac:dyDescent="0.2">
      <c r="A4816" s="3" t="s">
        <v>1903</v>
      </c>
      <c r="C4816" s="2">
        <v>0</v>
      </c>
      <c r="E4816" s="2">
        <v>0</v>
      </c>
      <c r="G4816" s="2">
        <v>0</v>
      </c>
      <c r="I4816" s="2">
        <v>0</v>
      </c>
      <c r="K4816" s="2">
        <v>0</v>
      </c>
      <c r="L4816" s="9"/>
      <c r="M4816" s="2">
        <v>0</v>
      </c>
      <c r="N4816" s="9"/>
      <c r="O4816" s="2">
        <v>0</v>
      </c>
      <c r="P4816" s="9"/>
      <c r="Q4816" s="2">
        <f t="shared" si="134"/>
        <v>0</v>
      </c>
      <c r="T4816" s="11"/>
    </row>
    <row r="4817" spans="1:21" ht="11.85" customHeight="1" x14ac:dyDescent="0.2">
      <c r="A4817" s="3" t="s">
        <v>1904</v>
      </c>
      <c r="C4817" s="12">
        <v>0</v>
      </c>
      <c r="E4817" s="12">
        <v>0</v>
      </c>
      <c r="G4817" s="12">
        <v>0</v>
      </c>
      <c r="I4817" s="12">
        <v>0</v>
      </c>
      <c r="K4817" s="12">
        <v>0</v>
      </c>
      <c r="L4817" s="9"/>
      <c r="M4817" s="12">
        <v>0</v>
      </c>
      <c r="N4817" s="9"/>
      <c r="O4817" s="12">
        <v>0</v>
      </c>
      <c r="P4817" s="9"/>
      <c r="Q4817" s="12">
        <f t="shared" si="134"/>
        <v>0</v>
      </c>
      <c r="T4817" s="11"/>
    </row>
    <row r="4818" spans="1:21" ht="11.85" customHeight="1" x14ac:dyDescent="0.2">
      <c r="A4818" s="3" t="s">
        <v>291</v>
      </c>
      <c r="C4818" s="2">
        <f>SUM(C4811:C4817)</f>
        <v>0</v>
      </c>
      <c r="E4818" s="2">
        <f>SUM(E4811:E4817)</f>
        <v>0</v>
      </c>
      <c r="G4818" s="2">
        <f>SUM(G4811:G4817)</f>
        <v>0</v>
      </c>
      <c r="I4818" s="2">
        <f>SUM(I4811:I4817)</f>
        <v>0</v>
      </c>
      <c r="K4818" s="2">
        <f>SUM(K4811:K4817)</f>
        <v>0</v>
      </c>
      <c r="L4818" s="9"/>
      <c r="M4818" s="2">
        <f>SUM(M4811:M4817)</f>
        <v>0</v>
      </c>
      <c r="N4818" s="9"/>
      <c r="O4818" s="2">
        <f>SUM(O4811:O4817)</f>
        <v>0</v>
      </c>
      <c r="P4818" s="9"/>
      <c r="Q4818" s="2">
        <f>SUM(Q4811:Q4817)</f>
        <v>0</v>
      </c>
      <c r="U4818" s="9"/>
    </row>
    <row r="4819" spans="1:21" ht="11.85" customHeight="1" x14ac:dyDescent="0.2">
      <c r="L4819" s="9"/>
      <c r="N4819" s="9"/>
      <c r="P4819" s="9"/>
    </row>
    <row r="4820" spans="1:21" ht="11.85" customHeight="1" x14ac:dyDescent="0.2">
      <c r="A4820" s="10" t="s">
        <v>292</v>
      </c>
      <c r="L4820" s="9"/>
      <c r="N4820" s="9"/>
      <c r="P4820" s="9"/>
    </row>
    <row r="4821" spans="1:21" ht="11.85" customHeight="1" x14ac:dyDescent="0.2">
      <c r="A4821" s="3" t="s">
        <v>1905</v>
      </c>
      <c r="C4821" s="12">
        <v>0</v>
      </c>
      <c r="E4821" s="12">
        <v>0</v>
      </c>
      <c r="G4821" s="12">
        <v>0</v>
      </c>
      <c r="I4821" s="12">
        <v>0</v>
      </c>
      <c r="K4821" s="12">
        <v>0</v>
      </c>
      <c r="L4821" s="9"/>
      <c r="M4821" s="12">
        <v>0</v>
      </c>
      <c r="N4821" s="9"/>
      <c r="O4821" s="12">
        <v>0</v>
      </c>
      <c r="P4821" s="9"/>
      <c r="Q4821" s="12">
        <f>+M4821+O4821</f>
        <v>0</v>
      </c>
    </row>
    <row r="4822" spans="1:21" ht="11.85" customHeight="1" x14ac:dyDescent="0.2">
      <c r="A4822" s="3" t="s">
        <v>310</v>
      </c>
      <c r="C4822" s="2">
        <f>+C4821</f>
        <v>0</v>
      </c>
      <c r="E4822" s="2">
        <f>+E4821</f>
        <v>0</v>
      </c>
      <c r="G4822" s="2">
        <f>+G4821</f>
        <v>0</v>
      </c>
      <c r="I4822" s="2">
        <f>+I4821</f>
        <v>0</v>
      </c>
      <c r="K4822" s="2">
        <f>+K4821</f>
        <v>0</v>
      </c>
      <c r="L4822" s="9"/>
      <c r="M4822" s="2">
        <f>+M4821</f>
        <v>0</v>
      </c>
      <c r="N4822" s="9"/>
      <c r="O4822" s="2">
        <f>+O4821</f>
        <v>0</v>
      </c>
      <c r="P4822" s="9"/>
      <c r="Q4822" s="2">
        <f>+Q4821</f>
        <v>0</v>
      </c>
    </row>
    <row r="4823" spans="1:21" ht="11.85" customHeight="1" x14ac:dyDescent="0.2">
      <c r="L4823" s="9"/>
      <c r="N4823" s="9"/>
      <c r="P4823" s="9"/>
    </row>
    <row r="4824" spans="1:21" ht="11.85" customHeight="1" x14ac:dyDescent="0.2">
      <c r="A4824" s="10" t="s">
        <v>311</v>
      </c>
      <c r="L4824" s="9"/>
      <c r="N4824" s="9"/>
      <c r="P4824" s="9"/>
    </row>
    <row r="4825" spans="1:21" ht="11.85" customHeight="1" x14ac:dyDescent="0.2">
      <c r="A4825" s="3" t="s">
        <v>1906</v>
      </c>
      <c r="C4825" s="2">
        <v>0</v>
      </c>
      <c r="E4825" s="2">
        <v>0</v>
      </c>
      <c r="G4825" s="2">
        <v>0</v>
      </c>
      <c r="I4825" s="2">
        <v>0</v>
      </c>
      <c r="K4825" s="2">
        <v>0</v>
      </c>
      <c r="L4825" s="9"/>
      <c r="M4825" s="2">
        <v>0</v>
      </c>
      <c r="N4825" s="9"/>
      <c r="O4825" s="2">
        <v>0</v>
      </c>
      <c r="P4825" s="9"/>
      <c r="Q4825" s="2">
        <f t="shared" ref="Q4825:Q4835" si="135">M4825+O4825</f>
        <v>0</v>
      </c>
      <c r="T4825" s="11"/>
    </row>
    <row r="4826" spans="1:21" ht="11.85" customHeight="1" x14ac:dyDescent="0.2">
      <c r="A4826" s="3" t="s">
        <v>1907</v>
      </c>
      <c r="C4826" s="2">
        <v>0</v>
      </c>
      <c r="E4826" s="2">
        <v>0</v>
      </c>
      <c r="G4826" s="2">
        <v>0</v>
      </c>
      <c r="I4826" s="2">
        <v>0</v>
      </c>
      <c r="K4826" s="2">
        <v>0</v>
      </c>
      <c r="L4826" s="9"/>
      <c r="M4826" s="2">
        <v>0</v>
      </c>
      <c r="N4826" s="9"/>
      <c r="O4826" s="2">
        <v>0</v>
      </c>
      <c r="P4826" s="9"/>
      <c r="Q4826" s="2">
        <f>M4826+O4826</f>
        <v>0</v>
      </c>
      <c r="T4826" s="11"/>
    </row>
    <row r="4827" spans="1:21" ht="11.85" customHeight="1" x14ac:dyDescent="0.2">
      <c r="A4827" s="3" t="s">
        <v>1908</v>
      </c>
      <c r="C4827" s="2">
        <v>0</v>
      </c>
      <c r="E4827" s="2">
        <v>0</v>
      </c>
      <c r="G4827" s="2">
        <v>0</v>
      </c>
      <c r="I4827" s="2">
        <v>0</v>
      </c>
      <c r="K4827" s="2">
        <v>0</v>
      </c>
      <c r="L4827" s="9"/>
      <c r="M4827" s="2">
        <v>0</v>
      </c>
      <c r="N4827" s="9"/>
      <c r="O4827" s="2">
        <v>0</v>
      </c>
      <c r="P4827" s="9"/>
      <c r="Q4827" s="2">
        <f t="shared" si="135"/>
        <v>0</v>
      </c>
      <c r="T4827" s="11"/>
    </row>
    <row r="4828" spans="1:21" ht="11.85" customHeight="1" x14ac:dyDescent="0.2">
      <c r="A4828" s="3" t="s">
        <v>1909</v>
      </c>
      <c r="C4828" s="2">
        <v>0</v>
      </c>
      <c r="E4828" s="2">
        <v>0</v>
      </c>
      <c r="G4828" s="2">
        <v>0</v>
      </c>
      <c r="I4828" s="2">
        <v>0</v>
      </c>
      <c r="K4828" s="2">
        <v>0</v>
      </c>
      <c r="L4828" s="9"/>
      <c r="M4828" s="2">
        <v>0</v>
      </c>
      <c r="N4828" s="9"/>
      <c r="O4828" s="2">
        <v>0</v>
      </c>
      <c r="P4828" s="9"/>
      <c r="Q4828" s="2">
        <f t="shared" si="135"/>
        <v>0</v>
      </c>
      <c r="T4828" s="11"/>
    </row>
    <row r="4829" spans="1:21" ht="11.85" customHeight="1" x14ac:dyDescent="0.2">
      <c r="A4829" s="3" t="s">
        <v>1910</v>
      </c>
      <c r="C4829" s="2">
        <v>0</v>
      </c>
      <c r="E4829" s="2">
        <v>0</v>
      </c>
      <c r="G4829" s="2">
        <v>0</v>
      </c>
      <c r="I4829" s="2">
        <v>0</v>
      </c>
      <c r="K4829" s="2">
        <v>0</v>
      </c>
      <c r="L4829" s="9"/>
      <c r="M4829" s="2">
        <v>0</v>
      </c>
      <c r="N4829" s="9"/>
      <c r="O4829" s="2">
        <v>0</v>
      </c>
      <c r="P4829" s="9"/>
      <c r="Q4829" s="2">
        <f t="shared" si="135"/>
        <v>0</v>
      </c>
      <c r="T4829" s="11"/>
    </row>
    <row r="4830" spans="1:21" ht="11.85" customHeight="1" x14ac:dyDescent="0.2">
      <c r="A4830" s="3" t="s">
        <v>1911</v>
      </c>
      <c r="C4830" s="2">
        <v>0</v>
      </c>
      <c r="E4830" s="2">
        <v>0</v>
      </c>
      <c r="G4830" s="2">
        <v>0</v>
      </c>
      <c r="I4830" s="2">
        <v>0</v>
      </c>
      <c r="K4830" s="2">
        <v>0</v>
      </c>
      <c r="L4830" s="9"/>
      <c r="M4830" s="2">
        <v>0</v>
      </c>
      <c r="N4830" s="9"/>
      <c r="O4830" s="2">
        <v>0</v>
      </c>
      <c r="P4830" s="9"/>
      <c r="Q4830" s="2">
        <f t="shared" si="135"/>
        <v>0</v>
      </c>
      <c r="T4830" s="11"/>
    </row>
    <row r="4831" spans="1:21" ht="11.85" customHeight="1" x14ac:dyDescent="0.2">
      <c r="A4831" s="3" t="s">
        <v>1912</v>
      </c>
      <c r="C4831" s="2">
        <v>0</v>
      </c>
      <c r="E4831" s="2">
        <v>0</v>
      </c>
      <c r="G4831" s="2">
        <v>0</v>
      </c>
      <c r="I4831" s="2">
        <v>0</v>
      </c>
      <c r="K4831" s="2">
        <v>0</v>
      </c>
      <c r="L4831" s="9"/>
      <c r="M4831" s="2">
        <v>0</v>
      </c>
      <c r="N4831" s="9"/>
      <c r="O4831" s="2">
        <v>0</v>
      </c>
      <c r="P4831" s="9"/>
      <c r="Q4831" s="2">
        <f t="shared" si="135"/>
        <v>0</v>
      </c>
      <c r="T4831" s="11"/>
    </row>
    <row r="4832" spans="1:21" ht="11.85" customHeight="1" x14ac:dyDescent="0.2">
      <c r="A4832" s="3" t="s">
        <v>1913</v>
      </c>
      <c r="C4832" s="2">
        <v>0</v>
      </c>
      <c r="E4832" s="2">
        <v>0</v>
      </c>
      <c r="G4832" s="2">
        <v>0</v>
      </c>
      <c r="I4832" s="2">
        <v>0</v>
      </c>
      <c r="K4832" s="2">
        <v>0</v>
      </c>
      <c r="L4832" s="9"/>
      <c r="M4832" s="2">
        <v>0</v>
      </c>
      <c r="N4832" s="9"/>
      <c r="O4832" s="2">
        <v>0</v>
      </c>
      <c r="P4832" s="9"/>
      <c r="Q4832" s="2">
        <f t="shared" si="135"/>
        <v>0</v>
      </c>
      <c r="T4832" s="11"/>
    </row>
    <row r="4833" spans="1:21" ht="11.85" customHeight="1" x14ac:dyDescent="0.2">
      <c r="A4833" s="3" t="s">
        <v>1914</v>
      </c>
      <c r="C4833" s="2">
        <v>0</v>
      </c>
      <c r="E4833" s="2">
        <v>0</v>
      </c>
      <c r="G4833" s="2">
        <v>0</v>
      </c>
      <c r="I4833" s="2">
        <v>0</v>
      </c>
      <c r="K4833" s="2">
        <v>0</v>
      </c>
      <c r="L4833" s="9"/>
      <c r="M4833" s="2">
        <v>0</v>
      </c>
      <c r="N4833" s="9"/>
      <c r="O4833" s="2">
        <v>0</v>
      </c>
      <c r="P4833" s="9"/>
      <c r="Q4833" s="2">
        <f t="shared" si="135"/>
        <v>0</v>
      </c>
      <c r="T4833" s="11"/>
    </row>
    <row r="4834" spans="1:21" ht="11.85" customHeight="1" x14ac:dyDescent="0.2">
      <c r="A4834" s="3" t="s">
        <v>1915</v>
      </c>
      <c r="C4834" s="2">
        <v>0</v>
      </c>
      <c r="E4834" s="2">
        <v>0</v>
      </c>
      <c r="G4834" s="2">
        <v>0</v>
      </c>
      <c r="I4834" s="2">
        <v>0</v>
      </c>
      <c r="K4834" s="2">
        <v>0</v>
      </c>
      <c r="L4834" s="9"/>
      <c r="M4834" s="2">
        <v>0</v>
      </c>
      <c r="N4834" s="9"/>
      <c r="O4834" s="2">
        <v>0</v>
      </c>
      <c r="P4834" s="9"/>
      <c r="Q4834" s="2">
        <f t="shared" si="135"/>
        <v>0</v>
      </c>
      <c r="T4834" s="11"/>
    </row>
    <row r="4835" spans="1:21" ht="11.85" customHeight="1" x14ac:dyDescent="0.2">
      <c r="A4835" s="3" t="s">
        <v>1916</v>
      </c>
      <c r="C4835" s="12">
        <v>0</v>
      </c>
      <c r="E4835" s="12">
        <v>0</v>
      </c>
      <c r="G4835" s="12">
        <v>0</v>
      </c>
      <c r="I4835" s="12">
        <v>0</v>
      </c>
      <c r="K4835" s="12">
        <v>0</v>
      </c>
      <c r="L4835" s="9"/>
      <c r="M4835" s="12">
        <v>0</v>
      </c>
      <c r="N4835" s="9"/>
      <c r="O4835" s="12">
        <v>0</v>
      </c>
      <c r="P4835" s="9"/>
      <c r="Q4835" s="12">
        <f t="shared" si="135"/>
        <v>0</v>
      </c>
      <c r="T4835" s="11"/>
    </row>
    <row r="4836" spans="1:21" ht="11.85" customHeight="1" x14ac:dyDescent="0.2">
      <c r="A4836" s="3" t="s">
        <v>334</v>
      </c>
      <c r="C4836" s="2">
        <f>SUM(C4825:C4835)</f>
        <v>0</v>
      </c>
      <c r="E4836" s="2">
        <f>SUM(E4825:E4835)</f>
        <v>0</v>
      </c>
      <c r="G4836" s="2">
        <f>SUM(G4825:G4835)</f>
        <v>0</v>
      </c>
      <c r="I4836" s="2">
        <f>SUM(I4825:I4835)</f>
        <v>0</v>
      </c>
      <c r="K4836" s="2">
        <f>SUM(K4825:K4835)</f>
        <v>0</v>
      </c>
      <c r="L4836" s="9"/>
      <c r="M4836" s="2">
        <f>SUM(M4825:M4835)</f>
        <v>0</v>
      </c>
      <c r="N4836" s="9"/>
      <c r="O4836" s="2">
        <f>SUM(O4825:O4835)</f>
        <v>0</v>
      </c>
      <c r="P4836" s="9"/>
      <c r="Q4836" s="2">
        <f>SUM(Q4825:Q4835)</f>
        <v>0</v>
      </c>
    </row>
    <row r="4837" spans="1:21" ht="11.85" customHeight="1" x14ac:dyDescent="0.2">
      <c r="L4837" s="9"/>
      <c r="N4837" s="9"/>
      <c r="P4837" s="9"/>
    </row>
    <row r="4838" spans="1:21" ht="11.85" customHeight="1" x14ac:dyDescent="0.2">
      <c r="A4838" s="3" t="s">
        <v>1917</v>
      </c>
      <c r="C4838" s="2">
        <v>0</v>
      </c>
      <c r="E4838" s="2">
        <v>0</v>
      </c>
      <c r="G4838" s="2">
        <v>0</v>
      </c>
      <c r="I4838" s="2">
        <v>0</v>
      </c>
      <c r="K4838" s="2">
        <v>0</v>
      </c>
      <c r="L4838" s="9"/>
      <c r="M4838" s="2">
        <v>0</v>
      </c>
      <c r="N4838" s="9"/>
      <c r="O4838" s="2">
        <v>0</v>
      </c>
      <c r="P4838" s="9"/>
      <c r="Q4838" s="2">
        <f>M4838+O4838</f>
        <v>0</v>
      </c>
    </row>
    <row r="4839" spans="1:21" ht="11.85" customHeight="1" x14ac:dyDescent="0.2">
      <c r="A4839" s="3" t="s">
        <v>1918</v>
      </c>
      <c r="C4839" s="12">
        <v>0</v>
      </c>
      <c r="E4839" s="12">
        <v>0</v>
      </c>
      <c r="G4839" s="12">
        <v>0</v>
      </c>
      <c r="I4839" s="12">
        <v>0</v>
      </c>
      <c r="K4839" s="12">
        <v>0</v>
      </c>
      <c r="L4839" s="9"/>
      <c r="M4839" s="12">
        <v>0</v>
      </c>
      <c r="N4839" s="9"/>
      <c r="O4839" s="12">
        <v>0</v>
      </c>
      <c r="P4839" s="9"/>
      <c r="Q4839" s="12">
        <f>M4839+O4839</f>
        <v>0</v>
      </c>
    </row>
    <row r="4840" spans="1:21" ht="11.85" customHeight="1" x14ac:dyDescent="0.2">
      <c r="A4840" s="3" t="s">
        <v>337</v>
      </c>
      <c r="C4840" s="2">
        <f>SUM(C4838:C4839)</f>
        <v>0</v>
      </c>
      <c r="E4840" s="2">
        <f>SUM(E4838:E4839)</f>
        <v>0</v>
      </c>
      <c r="G4840" s="2">
        <f>SUM(G4838:G4839)</f>
        <v>0</v>
      </c>
      <c r="I4840" s="2">
        <f>SUM(I4838:I4839)</f>
        <v>0</v>
      </c>
      <c r="K4840" s="2">
        <f>SUM(K4838:K4839)</f>
        <v>0</v>
      </c>
      <c r="L4840" s="9"/>
      <c r="M4840" s="2">
        <f>SUM(M4838:M4839)</f>
        <v>0</v>
      </c>
      <c r="N4840" s="9"/>
      <c r="O4840" s="2">
        <f>SUM(O4838:O4839)</f>
        <v>0</v>
      </c>
      <c r="P4840" s="9"/>
      <c r="Q4840" s="2">
        <f>SUM(Q4838:Q4839)</f>
        <v>0</v>
      </c>
    </row>
    <row r="4841" spans="1:21" ht="11.85" customHeight="1" x14ac:dyDescent="0.2">
      <c r="L4841" s="9"/>
      <c r="N4841" s="9"/>
      <c r="P4841" s="9"/>
    </row>
    <row r="4842" spans="1:21" ht="11.85" customHeight="1" x14ac:dyDescent="0.2">
      <c r="A4842" s="10" t="s">
        <v>338</v>
      </c>
      <c r="L4842" s="9"/>
      <c r="N4842" s="9"/>
      <c r="P4842" s="9"/>
    </row>
    <row r="4843" spans="1:21" ht="11.85" customHeight="1" x14ac:dyDescent="0.2">
      <c r="A4843" s="3" t="s">
        <v>1919</v>
      </c>
      <c r="C4843" s="2">
        <v>0</v>
      </c>
      <c r="E4843" s="2">
        <v>0</v>
      </c>
      <c r="G4843" s="2">
        <v>0</v>
      </c>
      <c r="I4843" s="2">
        <v>0</v>
      </c>
      <c r="K4843" s="2">
        <v>0</v>
      </c>
      <c r="L4843" s="9"/>
      <c r="M4843" s="2">
        <v>0</v>
      </c>
      <c r="N4843" s="9"/>
      <c r="O4843" s="2">
        <v>0</v>
      </c>
      <c r="P4843" s="9"/>
      <c r="Q4843" s="2">
        <f>M4843+O4843</f>
        <v>0</v>
      </c>
      <c r="T4843" s="11"/>
    </row>
    <row r="4844" spans="1:21" ht="11.85" customHeight="1" x14ac:dyDescent="0.2">
      <c r="A4844" s="3" t="s">
        <v>1920</v>
      </c>
      <c r="C4844" s="2">
        <v>0</v>
      </c>
      <c r="E4844" s="2">
        <v>0</v>
      </c>
      <c r="G4844" s="2">
        <v>0</v>
      </c>
      <c r="I4844" s="2">
        <v>0</v>
      </c>
      <c r="K4844" s="2">
        <v>0</v>
      </c>
      <c r="L4844" s="9"/>
      <c r="M4844" s="2">
        <v>0</v>
      </c>
      <c r="N4844" s="9"/>
      <c r="O4844" s="2">
        <v>0</v>
      </c>
      <c r="P4844" s="9"/>
      <c r="Q4844" s="2">
        <f>M4844+O4844</f>
        <v>0</v>
      </c>
      <c r="T4844" s="11"/>
    </row>
    <row r="4845" spans="1:21" ht="11.85" customHeight="1" x14ac:dyDescent="0.2">
      <c r="A4845" s="3" t="s">
        <v>1921</v>
      </c>
      <c r="C4845" s="12">
        <v>0</v>
      </c>
      <c r="E4845" s="12">
        <v>0</v>
      </c>
      <c r="G4845" s="12">
        <v>0</v>
      </c>
      <c r="I4845" s="12">
        <v>0</v>
      </c>
      <c r="K4845" s="12">
        <v>0</v>
      </c>
      <c r="L4845" s="9"/>
      <c r="M4845" s="12">
        <v>0</v>
      </c>
      <c r="N4845" s="9"/>
      <c r="O4845" s="12">
        <v>0</v>
      </c>
      <c r="P4845" s="9"/>
      <c r="Q4845" s="12">
        <f>M4845+O4845</f>
        <v>0</v>
      </c>
    </row>
    <row r="4846" spans="1:21" ht="11.85" customHeight="1" x14ac:dyDescent="0.2">
      <c r="A4846" s="3" t="s">
        <v>342</v>
      </c>
      <c r="C4846" s="2">
        <f>SUM(C4843:C4845)</f>
        <v>0</v>
      </c>
      <c r="E4846" s="2">
        <f>SUM(E4843:E4845)</f>
        <v>0</v>
      </c>
      <c r="G4846" s="2">
        <f>SUM(G4843:G4845)</f>
        <v>0</v>
      </c>
      <c r="I4846" s="2">
        <f>SUM(I4843:I4845)</f>
        <v>0</v>
      </c>
      <c r="K4846" s="2">
        <f>SUM(K4843:K4845)</f>
        <v>0</v>
      </c>
      <c r="L4846" s="9"/>
      <c r="M4846" s="2">
        <f>SUM(M4843:M4845)</f>
        <v>0</v>
      </c>
      <c r="N4846" s="9"/>
      <c r="O4846" s="2">
        <f>SUM(O4843:O4845)</f>
        <v>0</v>
      </c>
      <c r="P4846" s="9"/>
      <c r="Q4846" s="2">
        <f>SUM(Q4843:Q4845)</f>
        <v>0</v>
      </c>
    </row>
    <row r="4847" spans="1:21" ht="11.85" customHeight="1" x14ac:dyDescent="0.2">
      <c r="L4847" s="9"/>
      <c r="N4847" s="9"/>
      <c r="P4847" s="9"/>
    </row>
    <row r="4848" spans="1:21" ht="11.85" customHeight="1" x14ac:dyDescent="0.2">
      <c r="A4848" s="3" t="s">
        <v>1922</v>
      </c>
      <c r="C4848" s="2">
        <f>C4818+C4836+C4846+C4822+C4840</f>
        <v>0</v>
      </c>
      <c r="E4848" s="2">
        <f>E4818+E4836+E4846+E4822+E4840</f>
        <v>0</v>
      </c>
      <c r="G4848" s="2">
        <f>G4818+G4836+G4846+G4822+G4840</f>
        <v>0</v>
      </c>
      <c r="I4848" s="2">
        <f>I4818+I4836+I4846+I4822+I4840</f>
        <v>0</v>
      </c>
      <c r="K4848" s="2">
        <f>K4818+K4836+K4846+K4822+K4840</f>
        <v>0</v>
      </c>
      <c r="L4848" s="9"/>
      <c r="M4848" s="2">
        <f>M4818+M4836+M4846+M4822+M4840</f>
        <v>0</v>
      </c>
      <c r="N4848" s="9"/>
      <c r="O4848" s="2">
        <f>O4818+O4836+O4846+O4822+O4840</f>
        <v>0</v>
      </c>
      <c r="P4848" s="9"/>
      <c r="Q4848" s="2">
        <f>Q4818+Q4836+Q4846+Q4822+Q4840</f>
        <v>0</v>
      </c>
      <c r="R4848" s="54"/>
      <c r="T4848" s="11"/>
      <c r="U4848" s="45"/>
    </row>
    <row r="4849" ht="11.85" customHeight="1" x14ac:dyDescent="0.2"/>
    <row r="4850" ht="11.85" customHeight="1" x14ac:dyDescent="0.2"/>
    <row r="4851" ht="11.85" customHeight="1" x14ac:dyDescent="0.2"/>
    <row r="4852" ht="11.85" customHeight="1" x14ac:dyDescent="0.2"/>
    <row r="4853" ht="11.85" customHeight="1" x14ac:dyDescent="0.2"/>
    <row r="4854" ht="11.85" customHeight="1" x14ac:dyDescent="0.2"/>
    <row r="4855" ht="11.85" customHeight="1" x14ac:dyDescent="0.2"/>
    <row r="4856" ht="11.85" customHeight="1" x14ac:dyDescent="0.2"/>
    <row r="4857" ht="11.85" customHeight="1" x14ac:dyDescent="0.2"/>
    <row r="4858" ht="11.85" customHeight="1" x14ac:dyDescent="0.2"/>
    <row r="4859" ht="11.85" customHeight="1" x14ac:dyDescent="0.2"/>
    <row r="4860" ht="11.85" customHeight="1" x14ac:dyDescent="0.2"/>
    <row r="4861" ht="11.85" customHeight="1" x14ac:dyDescent="0.2"/>
    <row r="4862" ht="11.85" customHeight="1" x14ac:dyDescent="0.2"/>
    <row r="4863" ht="11.85" customHeight="1" x14ac:dyDescent="0.2"/>
    <row r="4864" ht="11.85" customHeight="1" x14ac:dyDescent="0.2"/>
    <row r="4865" spans="1:21" ht="11.85" customHeight="1" x14ac:dyDescent="0.2"/>
    <row r="4866" spans="1:21" ht="11.85" customHeight="1" x14ac:dyDescent="0.2"/>
    <row r="4867" spans="1:21" ht="11.85" customHeight="1" x14ac:dyDescent="0.2">
      <c r="A4867" s="1"/>
      <c r="B4867" s="1"/>
      <c r="E4867" s="2" t="str">
        <f>$E$1</f>
        <v>CITY OF BRADY</v>
      </c>
    </row>
    <row r="4868" spans="1:21" ht="11.85" customHeight="1" x14ac:dyDescent="0.2">
      <c r="E4868" s="2" t="str">
        <f>$E$2</f>
        <v>BUDGET  REPORT</v>
      </c>
    </row>
    <row r="4869" spans="1:21" ht="11.85" customHeight="1" x14ac:dyDescent="0.2">
      <c r="E4869" s="2" t="str">
        <f>$E$3</f>
        <v>FISCAL YEAR 2025 - 2026</v>
      </c>
    </row>
    <row r="4870" spans="1:21" ht="11.85" customHeight="1" x14ac:dyDescent="0.2">
      <c r="A4870" s="3" t="s">
        <v>1824</v>
      </c>
    </row>
    <row r="4871" spans="1:21" ht="11.85" customHeight="1" x14ac:dyDescent="0.2"/>
    <row r="4872" spans="1:21" ht="11.85" customHeight="1" x14ac:dyDescent="0.2">
      <c r="I4872" s="49" t="str">
        <f>$I$6</f>
        <v>(----- 2024-2025------)</v>
      </c>
      <c r="J4872" s="49"/>
      <c r="K4872" s="49"/>
      <c r="L4872" s="6"/>
      <c r="M4872" s="50" t="str">
        <f>$M$6</f>
        <v>2025-2026</v>
      </c>
      <c r="N4872" s="50"/>
      <c r="O4872" s="50"/>
      <c r="P4872" s="50"/>
      <c r="Q4872" s="50"/>
    </row>
    <row r="4873" spans="1:21" ht="11.85" customHeight="1" x14ac:dyDescent="0.2">
      <c r="C4873" s="5" t="str">
        <f>$C$7</f>
        <v>2021-2022</v>
      </c>
      <c r="D4873" s="5"/>
      <c r="E4873" s="5" t="str">
        <f>$E$7</f>
        <v>2022-2023</v>
      </c>
      <c r="F4873" s="5"/>
      <c r="G4873" s="5" t="str">
        <f>$G$7</f>
        <v>2023-2024</v>
      </c>
      <c r="H4873" s="5"/>
      <c r="I4873" s="5" t="s">
        <v>9</v>
      </c>
      <c r="J4873" s="5"/>
      <c r="K4873" s="5" t="str">
        <f>+$K$7</f>
        <v>PROJECTED</v>
      </c>
      <c r="L4873" s="6"/>
      <c r="M4873" s="5" t="str">
        <f>$M$7</f>
        <v>2025-2026</v>
      </c>
      <c r="N4873" s="6"/>
      <c r="O4873" s="5" t="str">
        <f>$O$7</f>
        <v>2025-2026</v>
      </c>
      <c r="P4873" s="6"/>
      <c r="Q4873" s="5" t="str">
        <f>$Q$7</f>
        <v>APPROVED</v>
      </c>
    </row>
    <row r="4874" spans="1:21" ht="11.85" customHeight="1" x14ac:dyDescent="0.2">
      <c r="A4874" s="7" t="s">
        <v>279</v>
      </c>
      <c r="C4874" s="8" t="s">
        <v>12</v>
      </c>
      <c r="D4874" s="5"/>
      <c r="E4874" s="8" t="s">
        <v>12</v>
      </c>
      <c r="F4874" s="5"/>
      <c r="G4874" s="8" t="s">
        <v>12</v>
      </c>
      <c r="H4874" s="5"/>
      <c r="I4874" s="8" t="s">
        <v>13</v>
      </c>
      <c r="J4874" s="5"/>
      <c r="K4874" s="8" t="s">
        <v>13</v>
      </c>
      <c r="L4874" s="6"/>
      <c r="M4874" s="8" t="str">
        <f>$M$8</f>
        <v>BASE</v>
      </c>
      <c r="N4874" s="6"/>
      <c r="O4874" s="8" t="str">
        <f>$O$8</f>
        <v>SUPPLEMENTAL</v>
      </c>
      <c r="P4874" s="6"/>
      <c r="Q4874" s="8" t="str">
        <f>$Q$8</f>
        <v>BUDGET</v>
      </c>
    </row>
    <row r="4875" spans="1:21" ht="11.85" customHeight="1" x14ac:dyDescent="0.2"/>
    <row r="4876" spans="1:21" ht="11.85" customHeight="1" thickBot="1" x14ac:dyDescent="0.25">
      <c r="A4876" s="3" t="s">
        <v>1130</v>
      </c>
      <c r="C4876" s="26">
        <f>C4760+C4848</f>
        <v>1280549.0699999998</v>
      </c>
      <c r="E4876" s="26">
        <f>E4760+E4848</f>
        <v>1358592.76</v>
      </c>
      <c r="G4876" s="26">
        <f>G4760+G4848</f>
        <v>1592634.7300000002</v>
      </c>
      <c r="I4876" s="26">
        <f>I4760+I4848</f>
        <v>1982348</v>
      </c>
      <c r="K4876" s="26">
        <f>K4760+K4848</f>
        <v>3082638</v>
      </c>
      <c r="L4876" s="9"/>
      <c r="M4876" s="26">
        <f>M4760+M4848</f>
        <v>1860517</v>
      </c>
      <c r="N4876" s="9"/>
      <c r="O4876" s="26">
        <f>O4760+O4848</f>
        <v>34000</v>
      </c>
      <c r="P4876" s="9"/>
      <c r="Q4876" s="26">
        <f>Q4760+Q4848</f>
        <v>1894517</v>
      </c>
      <c r="R4876" s="54"/>
      <c r="U4876" s="9"/>
    </row>
    <row r="4877" spans="1:21" ht="11.85" customHeight="1" thickTop="1" x14ac:dyDescent="0.2">
      <c r="L4877" s="9"/>
      <c r="N4877" s="9"/>
      <c r="P4877" s="9"/>
    </row>
    <row r="4878" spans="1:21" ht="11.85" customHeight="1" thickBot="1" x14ac:dyDescent="0.25">
      <c r="A4878" s="3" t="s">
        <v>1131</v>
      </c>
      <c r="C4878" s="35">
        <f>C4643-C4876</f>
        <v>285754</v>
      </c>
      <c r="D4878" s="25"/>
      <c r="E4878" s="35">
        <f>E4643-E4876</f>
        <v>154318.74</v>
      </c>
      <c r="F4878" s="25"/>
      <c r="G4878" s="35">
        <f>G4643-G4876</f>
        <v>-56200.680000000168</v>
      </c>
      <c r="H4878" s="25"/>
      <c r="I4878" s="35">
        <f>I4643-I4876</f>
        <v>-246348</v>
      </c>
      <c r="J4878" s="25"/>
      <c r="K4878" s="35">
        <f>K4643-K4876</f>
        <v>-246348</v>
      </c>
      <c r="L4878" s="25"/>
      <c r="M4878" s="35">
        <f>M4643-M4876</f>
        <v>-298517</v>
      </c>
      <c r="N4878" s="25"/>
      <c r="O4878" s="35">
        <f>O4643-O4876</f>
        <v>66000</v>
      </c>
      <c r="P4878" s="25"/>
      <c r="Q4878" s="35">
        <f>Q4643-Q4876</f>
        <v>-232517</v>
      </c>
      <c r="U4878" s="9"/>
    </row>
    <row r="4879" spans="1:21" ht="11.85" customHeight="1" thickTop="1" x14ac:dyDescent="0.2">
      <c r="L4879" s="9"/>
      <c r="N4879" s="9"/>
      <c r="P4879" s="9"/>
    </row>
    <row r="4880" spans="1:21" ht="11.85" customHeight="1" x14ac:dyDescent="0.2">
      <c r="L4880" s="9"/>
      <c r="N4880" s="9"/>
      <c r="P4880" s="9"/>
    </row>
    <row r="4881" spans="1:21" ht="11.85" customHeight="1" x14ac:dyDescent="0.2">
      <c r="A4881" s="3" t="s">
        <v>1132</v>
      </c>
      <c r="L4881" s="9"/>
      <c r="N4881" s="9"/>
      <c r="P4881" s="9"/>
    </row>
    <row r="4882" spans="1:21" ht="11.85" customHeight="1" thickBot="1" x14ac:dyDescent="0.25">
      <c r="A4882" s="3" t="s">
        <v>17</v>
      </c>
      <c r="C4882" s="26">
        <f>C4613+C4643-C4876</f>
        <v>870220.76000000024</v>
      </c>
      <c r="E4882" s="26">
        <f>E4613+E4643-E4876</f>
        <v>1024539.5000000002</v>
      </c>
      <c r="G4882" s="26">
        <f>G4613+G4643-G4876</f>
        <v>968338.82000000007</v>
      </c>
      <c r="I4882" s="26">
        <f>I4613+I4643-I4876</f>
        <v>721990.8200000003</v>
      </c>
      <c r="K4882" s="26">
        <f>K4613+K4643-K4876</f>
        <v>721990.8200000003</v>
      </c>
      <c r="L4882" s="9"/>
      <c r="M4882" s="26">
        <f>M4613+M4643-M4876</f>
        <v>423473.8200000003</v>
      </c>
      <c r="N4882" s="9"/>
      <c r="P4882" s="9"/>
      <c r="Q4882" s="26">
        <f>Q4613+Q4643-Q4876</f>
        <v>489473.8200000003</v>
      </c>
      <c r="U4882" s="9"/>
    </row>
    <row r="4883" spans="1:21" ht="11.85" customHeight="1" thickTop="1" x14ac:dyDescent="0.2">
      <c r="L4883" s="2"/>
      <c r="N4883" s="2"/>
      <c r="P4883" s="2"/>
    </row>
    <row r="4884" spans="1:21" ht="11.85" customHeight="1" x14ac:dyDescent="0.2">
      <c r="T4884" s="44"/>
    </row>
    <row r="4885" spans="1:21" ht="11.85" customHeight="1" x14ac:dyDescent="0.2"/>
    <row r="4886" spans="1:21" ht="11.85" customHeight="1" x14ac:dyDescent="0.2"/>
    <row r="4887" spans="1:21" ht="11.85" customHeight="1" x14ac:dyDescent="0.2"/>
    <row r="4888" spans="1:21" ht="11.85" customHeight="1" x14ac:dyDescent="0.2"/>
    <row r="4889" spans="1:21" ht="11.85" customHeight="1" x14ac:dyDescent="0.2"/>
    <row r="4890" spans="1:21" ht="11.85" customHeight="1" x14ac:dyDescent="0.2"/>
    <row r="4891" spans="1:21" ht="11.85" customHeight="1" x14ac:dyDescent="0.2"/>
    <row r="4892" spans="1:21" ht="11.85" customHeight="1" x14ac:dyDescent="0.2"/>
    <row r="4893" spans="1:21" ht="11.85" customHeight="1" x14ac:dyDescent="0.2"/>
    <row r="4894" spans="1:21" ht="11.85" customHeight="1" x14ac:dyDescent="0.2"/>
    <row r="4895" spans="1:21" ht="11.85" customHeight="1" x14ac:dyDescent="0.2"/>
    <row r="4896" spans="1:21" ht="11.85" customHeight="1" x14ac:dyDescent="0.2"/>
    <row r="4897" spans="1:17" ht="11.85" customHeight="1" x14ac:dyDescent="0.2"/>
    <row r="4898" spans="1:17" ht="11.85" customHeight="1" x14ac:dyDescent="0.2"/>
    <row r="4899" spans="1:17" ht="11.85" customHeight="1" x14ac:dyDescent="0.2"/>
    <row r="4900" spans="1:17" ht="11.85" customHeight="1" x14ac:dyDescent="0.2"/>
    <row r="4901" spans="1:17" ht="11.85" customHeight="1" x14ac:dyDescent="0.2"/>
    <row r="4902" spans="1:17" ht="11.25" customHeight="1" x14ac:dyDescent="0.2">
      <c r="A4902" s="1"/>
      <c r="B4902" s="1"/>
      <c r="E4902" s="2" t="str">
        <f>$E$1</f>
        <v>CITY OF BRADY</v>
      </c>
    </row>
    <row r="4903" spans="1:17" ht="11.25" customHeight="1" x14ac:dyDescent="0.2">
      <c r="E4903" s="2" t="str">
        <f>$E$2</f>
        <v>BUDGET  REPORT</v>
      </c>
    </row>
    <row r="4904" spans="1:17" ht="11.25" customHeight="1" x14ac:dyDescent="0.2">
      <c r="E4904" s="2" t="str">
        <f>$E$3</f>
        <v>FISCAL YEAR 2025 - 2026</v>
      </c>
    </row>
    <row r="4905" spans="1:17" ht="11.25" customHeight="1" x14ac:dyDescent="0.2">
      <c r="A4905" s="3" t="s">
        <v>1923</v>
      </c>
    </row>
    <row r="4906" spans="1:17" ht="11.25" customHeight="1" x14ac:dyDescent="0.2"/>
    <row r="4907" spans="1:17" ht="11.25" customHeight="1" x14ac:dyDescent="0.2">
      <c r="I4907" s="49" t="str">
        <f>$I$6</f>
        <v>(----- 2024-2025------)</v>
      </c>
      <c r="J4907" s="49"/>
      <c r="K4907" s="49"/>
      <c r="L4907" s="6"/>
      <c r="M4907" s="50" t="str">
        <f>$M$6</f>
        <v>2025-2026</v>
      </c>
      <c r="N4907" s="50"/>
      <c r="O4907" s="50"/>
      <c r="P4907" s="50"/>
      <c r="Q4907" s="50"/>
    </row>
    <row r="4908" spans="1:17" ht="11.25" customHeight="1" x14ac:dyDescent="0.2">
      <c r="C4908" s="5" t="str">
        <f>$C$7</f>
        <v>2021-2022</v>
      </c>
      <c r="D4908" s="5"/>
      <c r="E4908" s="5" t="str">
        <f>$E$7</f>
        <v>2022-2023</v>
      </c>
      <c r="F4908" s="5"/>
      <c r="G4908" s="5" t="str">
        <f>$G$7</f>
        <v>2023-2024</v>
      </c>
      <c r="H4908" s="5"/>
      <c r="I4908" s="5" t="s">
        <v>9</v>
      </c>
      <c r="J4908" s="5"/>
      <c r="K4908" s="5" t="str">
        <f>+$K$7</f>
        <v>PROJECTED</v>
      </c>
      <c r="L4908" s="6"/>
      <c r="M4908" s="5" t="str">
        <f>$M$7</f>
        <v>2025-2026</v>
      </c>
      <c r="N4908" s="6"/>
      <c r="O4908" s="5" t="str">
        <f>$O$7</f>
        <v>2025-2026</v>
      </c>
      <c r="P4908" s="6"/>
      <c r="Q4908" s="5" t="str">
        <f>$Q$7</f>
        <v>APPROVED</v>
      </c>
    </row>
    <row r="4909" spans="1:17" ht="11.25" customHeight="1" x14ac:dyDescent="0.2">
      <c r="A4909" s="7"/>
      <c r="C4909" s="8" t="s">
        <v>12</v>
      </c>
      <c r="D4909" s="5"/>
      <c r="E4909" s="8" t="s">
        <v>12</v>
      </c>
      <c r="F4909" s="5"/>
      <c r="G4909" s="8" t="s">
        <v>12</v>
      </c>
      <c r="H4909" s="5"/>
      <c r="I4909" s="8" t="s">
        <v>13</v>
      </c>
      <c r="J4909" s="5"/>
      <c r="K4909" s="8" t="s">
        <v>13</v>
      </c>
      <c r="L4909" s="6"/>
      <c r="M4909" s="8" t="str">
        <f>$M$8</f>
        <v>BASE</v>
      </c>
      <c r="N4909" s="6"/>
      <c r="O4909" s="8" t="str">
        <f>$O$8</f>
        <v>SUPPLEMENTAL</v>
      </c>
      <c r="P4909" s="6"/>
      <c r="Q4909" s="8" t="str">
        <f>$Q$8</f>
        <v>BUDGET</v>
      </c>
    </row>
    <row r="4910" spans="1:17" ht="11.25" customHeight="1" x14ac:dyDescent="0.2"/>
    <row r="4911" spans="1:17" ht="11.25" customHeight="1" x14ac:dyDescent="0.2">
      <c r="A4911" s="3" t="s">
        <v>16</v>
      </c>
      <c r="L4911" s="9"/>
      <c r="N4911" s="9"/>
      <c r="P4911" s="9"/>
    </row>
    <row r="4912" spans="1:17" ht="11.25" customHeight="1" x14ac:dyDescent="0.2">
      <c r="A4912" s="3" t="s">
        <v>17</v>
      </c>
      <c r="C4912" s="2">
        <v>96148.89</v>
      </c>
      <c r="E4912" s="2">
        <f>+C5021</f>
        <v>89956.95</v>
      </c>
      <c r="G4912" s="2">
        <f>+E5021</f>
        <v>62291.270000000004</v>
      </c>
      <c r="I4912" s="2">
        <f>+G5021</f>
        <v>48181.72</v>
      </c>
      <c r="K4912" s="2">
        <f>+I4912</f>
        <v>48181.72</v>
      </c>
      <c r="L4912" s="9"/>
      <c r="M4912" s="9">
        <f>+K5021</f>
        <v>31313.72</v>
      </c>
      <c r="N4912" s="9"/>
      <c r="P4912" s="9"/>
      <c r="Q4912" s="2">
        <f>+M4912</f>
        <v>31313.72</v>
      </c>
    </row>
    <row r="4913" spans="1:17" ht="11.25" customHeight="1" x14ac:dyDescent="0.2">
      <c r="L4913" s="9"/>
      <c r="N4913" s="9"/>
      <c r="P4913" s="9"/>
    </row>
    <row r="4914" spans="1:17" ht="11.25" customHeight="1" x14ac:dyDescent="0.2">
      <c r="A4914" s="10" t="s">
        <v>18</v>
      </c>
      <c r="L4914" s="9"/>
      <c r="N4914" s="9"/>
      <c r="P4914" s="9"/>
    </row>
    <row r="4915" spans="1:17" ht="11.25" customHeight="1" x14ac:dyDescent="0.2">
      <c r="L4915" s="9"/>
      <c r="N4915" s="9"/>
      <c r="P4915" s="9"/>
    </row>
    <row r="4916" spans="1:17" ht="11.25" customHeight="1" x14ac:dyDescent="0.2">
      <c r="A4916" s="10" t="s">
        <v>1924</v>
      </c>
      <c r="L4916" s="9"/>
      <c r="N4916" s="9"/>
      <c r="P4916" s="9"/>
    </row>
    <row r="4917" spans="1:17" ht="11.25" customHeight="1" x14ac:dyDescent="0.2">
      <c r="A4917" s="3" t="s">
        <v>1925</v>
      </c>
      <c r="C4917" s="12">
        <v>74353.17</v>
      </c>
      <c r="E4917" s="12">
        <v>74004.3</v>
      </c>
      <c r="G4917" s="12">
        <v>73902.92</v>
      </c>
      <c r="I4917" s="12">
        <v>74000</v>
      </c>
      <c r="K4917" s="12">
        <v>74000</v>
      </c>
      <c r="L4917" s="9"/>
      <c r="M4917" s="12">
        <v>74000</v>
      </c>
      <c r="N4917" s="9"/>
      <c r="O4917" s="12">
        <v>0</v>
      </c>
      <c r="P4917" s="9"/>
      <c r="Q4917" s="12">
        <f>M4917+O4917</f>
        <v>74000</v>
      </c>
    </row>
    <row r="4918" spans="1:17" ht="11.25" customHeight="1" x14ac:dyDescent="0.2">
      <c r="A4918" s="3" t="s">
        <v>1181</v>
      </c>
      <c r="C4918" s="2">
        <f>SUM(C4917:C4917)</f>
        <v>74353.17</v>
      </c>
      <c r="E4918" s="2">
        <f>SUM(E4917:E4917)</f>
        <v>74004.3</v>
      </c>
      <c r="G4918" s="2">
        <f>SUM(G4917:G4917)</f>
        <v>73902.92</v>
      </c>
      <c r="I4918" s="2">
        <f>SUM(I4917:I4917)</f>
        <v>74000</v>
      </c>
      <c r="K4918" s="2">
        <f>SUM(K4917:K4917)</f>
        <v>74000</v>
      </c>
      <c r="L4918" s="9"/>
      <c r="M4918" s="2">
        <f>SUM(M4917:M4917)</f>
        <v>74000</v>
      </c>
      <c r="N4918" s="9"/>
      <c r="O4918" s="2">
        <f>SUM(O4917:O4917)</f>
        <v>0</v>
      </c>
      <c r="P4918" s="9"/>
      <c r="Q4918" s="2">
        <f>SUM(Q4917:Q4917)</f>
        <v>74000</v>
      </c>
    </row>
    <row r="4919" spans="1:17" ht="11.25" customHeight="1" x14ac:dyDescent="0.2">
      <c r="L4919" s="9"/>
      <c r="N4919" s="9"/>
      <c r="P4919" s="9"/>
    </row>
    <row r="4920" spans="1:17" ht="11.25" customHeight="1" x14ac:dyDescent="0.2">
      <c r="A4920" s="10" t="s">
        <v>1926</v>
      </c>
      <c r="L4920" s="9"/>
      <c r="N4920" s="9"/>
      <c r="P4920" s="9"/>
    </row>
    <row r="4921" spans="1:17" ht="11.25" customHeight="1" x14ac:dyDescent="0.2">
      <c r="A4921" s="3" t="s">
        <v>1927</v>
      </c>
      <c r="C4921" s="12">
        <v>0</v>
      </c>
      <c r="E4921" s="12">
        <v>0</v>
      </c>
      <c r="G4921" s="12">
        <v>397.66</v>
      </c>
      <c r="I4921" s="12">
        <v>0</v>
      </c>
      <c r="K4921" s="12">
        <v>0</v>
      </c>
      <c r="L4921" s="9"/>
      <c r="M4921" s="12">
        <v>0</v>
      </c>
      <c r="N4921" s="9"/>
      <c r="O4921" s="12">
        <v>0</v>
      </c>
      <c r="P4921" s="9"/>
      <c r="Q4921" s="12">
        <f>M4921+O4921</f>
        <v>0</v>
      </c>
    </row>
    <row r="4922" spans="1:17" ht="11.25" customHeight="1" x14ac:dyDescent="0.2">
      <c r="A4922" s="3" t="s">
        <v>1928</v>
      </c>
      <c r="C4922" s="2">
        <f>SUM(C4921:C4921)</f>
        <v>0</v>
      </c>
      <c r="E4922" s="2">
        <f>SUM(E4921:E4921)</f>
        <v>0</v>
      </c>
      <c r="G4922" s="2">
        <f>SUM(G4921:G4921)</f>
        <v>397.66</v>
      </c>
      <c r="I4922" s="2">
        <f>SUM(I4921:I4921)</f>
        <v>0</v>
      </c>
      <c r="K4922" s="2">
        <f>SUM(K4921:K4921)</f>
        <v>0</v>
      </c>
      <c r="L4922" s="9"/>
      <c r="M4922" s="2">
        <f>SUM(M4921:M4921)</f>
        <v>0</v>
      </c>
      <c r="N4922" s="9"/>
      <c r="O4922" s="2">
        <f>SUM(O4921:O4921)</f>
        <v>0</v>
      </c>
      <c r="P4922" s="9"/>
      <c r="Q4922" s="2">
        <f>SUM(Q4921:Q4921)</f>
        <v>0</v>
      </c>
    </row>
    <row r="4923" spans="1:17" ht="11.25" customHeight="1" x14ac:dyDescent="0.2">
      <c r="L4923" s="9"/>
      <c r="N4923" s="9"/>
      <c r="P4923" s="9"/>
    </row>
    <row r="4924" spans="1:17" ht="11.85" customHeight="1" x14ac:dyDescent="0.2">
      <c r="A4924" s="10" t="s">
        <v>250</v>
      </c>
      <c r="L4924" s="9"/>
      <c r="N4924" s="9"/>
      <c r="P4924" s="9"/>
    </row>
    <row r="4925" spans="1:17" ht="11.85" customHeight="1" x14ac:dyDescent="0.2">
      <c r="A4925" s="3" t="s">
        <v>1929</v>
      </c>
      <c r="C4925" s="2">
        <v>0</v>
      </c>
      <c r="E4925" s="2">
        <v>0</v>
      </c>
      <c r="G4925" s="2">
        <v>0</v>
      </c>
      <c r="I4925" s="2">
        <v>0</v>
      </c>
      <c r="K4925" s="2">
        <v>0</v>
      </c>
      <c r="L4925" s="9"/>
      <c r="M4925" s="2">
        <v>0</v>
      </c>
      <c r="N4925" s="9"/>
      <c r="O4925" s="2">
        <v>0</v>
      </c>
      <c r="P4925" s="9"/>
      <c r="Q4925" s="2">
        <f>+M4925+O4925</f>
        <v>0</v>
      </c>
    </row>
    <row r="4926" spans="1:17" ht="11.85" customHeight="1" x14ac:dyDescent="0.2">
      <c r="A4926" s="3" t="s">
        <v>1930</v>
      </c>
      <c r="C4926" s="12">
        <v>0</v>
      </c>
      <c r="E4926" s="12">
        <v>0</v>
      </c>
      <c r="G4926" s="12">
        <v>0</v>
      </c>
      <c r="I4926" s="12">
        <v>0</v>
      </c>
      <c r="K4926" s="12">
        <v>0</v>
      </c>
      <c r="L4926" s="9"/>
      <c r="M4926" s="12">
        <v>0</v>
      </c>
      <c r="N4926" s="9"/>
      <c r="O4926" s="12">
        <v>0</v>
      </c>
      <c r="P4926" s="9"/>
      <c r="Q4926" s="12">
        <f>+M4926+O4926</f>
        <v>0</v>
      </c>
    </row>
    <row r="4927" spans="1:17" ht="11.85" customHeight="1" x14ac:dyDescent="0.2">
      <c r="A4927" s="3" t="s">
        <v>264</v>
      </c>
      <c r="C4927" s="2">
        <f>SUM(C4925:C4926)</f>
        <v>0</v>
      </c>
      <c r="E4927" s="2">
        <f>SUM(E4925:E4926)</f>
        <v>0</v>
      </c>
      <c r="G4927" s="2">
        <f>SUM(G4925:G4926)</f>
        <v>0</v>
      </c>
      <c r="I4927" s="2">
        <f>SUM(I4925:I4926)</f>
        <v>0</v>
      </c>
      <c r="K4927" s="2">
        <f>SUM(K4925:K4926)</f>
        <v>0</v>
      </c>
      <c r="L4927" s="9"/>
      <c r="M4927" s="2">
        <f>SUM(M4925:M4926)</f>
        <v>0</v>
      </c>
      <c r="N4927" s="9"/>
      <c r="O4927" s="2">
        <f>SUM(O4926:O4926)</f>
        <v>0</v>
      </c>
      <c r="P4927" s="9"/>
      <c r="Q4927" s="2">
        <f>SUM(Q4925:Q4926)</f>
        <v>0</v>
      </c>
    </row>
    <row r="4928" spans="1:17" ht="11.85" customHeight="1" x14ac:dyDescent="0.2"/>
    <row r="4929" spans="1:17" ht="11.25" customHeight="1" thickBot="1" x14ac:dyDescent="0.25">
      <c r="A4929" s="3" t="s">
        <v>276</v>
      </c>
      <c r="C4929" s="26">
        <f>C4918+C4927+C4922</f>
        <v>74353.17</v>
      </c>
      <c r="E4929" s="26">
        <f>E4918+E4927+E4922</f>
        <v>74004.3</v>
      </c>
      <c r="G4929" s="26">
        <f>G4918+G4927+G4922</f>
        <v>74300.58</v>
      </c>
      <c r="I4929" s="26">
        <f>I4918+I4927+I4922</f>
        <v>74000</v>
      </c>
      <c r="K4929" s="26">
        <f>K4918+K4927+K4922</f>
        <v>74000</v>
      </c>
      <c r="L4929" s="9"/>
      <c r="M4929" s="26">
        <f>M4918+M4927+M4922</f>
        <v>74000</v>
      </c>
      <c r="N4929" s="9"/>
      <c r="O4929" s="26">
        <f>O4918+O4927+O4922</f>
        <v>0</v>
      </c>
      <c r="P4929" s="9"/>
      <c r="Q4929" s="26">
        <f>Q4918+Q4927+Q4922</f>
        <v>74000</v>
      </c>
    </row>
    <row r="4930" spans="1:17" ht="11.25" customHeight="1" thickTop="1" x14ac:dyDescent="0.2">
      <c r="L4930" s="9"/>
      <c r="N4930" s="9"/>
      <c r="P4930" s="9"/>
    </row>
    <row r="4931" spans="1:17" ht="11.25" customHeight="1" x14ac:dyDescent="0.2">
      <c r="L4931" s="9"/>
      <c r="N4931" s="9"/>
      <c r="P4931" s="9"/>
    </row>
    <row r="4932" spans="1:17" ht="11.25" customHeight="1" x14ac:dyDescent="0.2">
      <c r="A4932" s="3" t="s">
        <v>277</v>
      </c>
      <c r="C4932" s="2">
        <f>C4912+C4929</f>
        <v>170502.06</v>
      </c>
      <c r="E4932" s="2">
        <f>E4912+E4929</f>
        <v>163961.25</v>
      </c>
      <c r="G4932" s="2">
        <f>G4912+G4929</f>
        <v>136591.85</v>
      </c>
      <c r="I4932" s="2">
        <f>I4912+I4929</f>
        <v>122181.72</v>
      </c>
      <c r="K4932" s="2">
        <f>K4912+K4929</f>
        <v>122181.72</v>
      </c>
      <c r="L4932" s="9"/>
      <c r="M4932" s="2">
        <f>M4912+M4929</f>
        <v>105313.72</v>
      </c>
      <c r="N4932" s="9"/>
      <c r="P4932" s="9"/>
      <c r="Q4932" s="2">
        <f>Q4912+Q4929</f>
        <v>105313.72</v>
      </c>
    </row>
    <row r="4933" spans="1:17" ht="11.25" customHeight="1" x14ac:dyDescent="0.2"/>
    <row r="4934" spans="1:17" ht="11.85" customHeight="1" x14ac:dyDescent="0.2"/>
    <row r="4935" spans="1:17" ht="11.85" customHeight="1" x14ac:dyDescent="0.2"/>
    <row r="4936" spans="1:17" ht="11.85" customHeight="1" x14ac:dyDescent="0.2"/>
    <row r="4937" spans="1:17" ht="11.85" customHeight="1" x14ac:dyDescent="0.2"/>
    <row r="4938" spans="1:17" ht="11.85" customHeight="1" x14ac:dyDescent="0.2"/>
    <row r="4939" spans="1:17" ht="11.85" customHeight="1" x14ac:dyDescent="0.2"/>
    <row r="4940" spans="1:17" ht="11.85" customHeight="1" x14ac:dyDescent="0.2"/>
    <row r="4941" spans="1:17" ht="11.85" customHeight="1" x14ac:dyDescent="0.2"/>
    <row r="4942" spans="1:17" ht="11.85" customHeight="1" x14ac:dyDescent="0.2"/>
    <row r="4943" spans="1:17" ht="11.85" customHeight="1" x14ac:dyDescent="0.2"/>
    <row r="4944" spans="1:17" ht="11.85" customHeight="1" x14ac:dyDescent="0.2"/>
    <row r="4945" spans="1:20" ht="11.85" customHeight="1" x14ac:dyDescent="0.2"/>
    <row r="4946" spans="1:20" ht="11.85" customHeight="1" x14ac:dyDescent="0.2"/>
    <row r="4947" spans="1:20" ht="11.85" customHeight="1" x14ac:dyDescent="0.2"/>
    <row r="4948" spans="1:20" ht="11.85" customHeight="1" x14ac:dyDescent="0.2"/>
    <row r="4949" spans="1:20" ht="11.85" customHeight="1" x14ac:dyDescent="0.2"/>
    <row r="4950" spans="1:20" ht="11.85" customHeight="1" x14ac:dyDescent="0.2">
      <c r="A4950" s="1"/>
      <c r="B4950" s="1"/>
      <c r="E4950" s="2" t="str">
        <f>$E$1</f>
        <v>CITY OF BRADY</v>
      </c>
    </row>
    <row r="4951" spans="1:20" ht="11.85" customHeight="1" x14ac:dyDescent="0.2">
      <c r="E4951" s="2" t="str">
        <f>$E$2</f>
        <v>BUDGET  REPORT</v>
      </c>
    </row>
    <row r="4952" spans="1:20" ht="11.85" customHeight="1" x14ac:dyDescent="0.2">
      <c r="E4952" s="2" t="str">
        <f>$E$3</f>
        <v>FISCAL YEAR 2025 - 2026</v>
      </c>
    </row>
    <row r="4953" spans="1:20" ht="11.85" customHeight="1" x14ac:dyDescent="0.2">
      <c r="A4953" s="3" t="s">
        <v>1923</v>
      </c>
    </row>
    <row r="4954" spans="1:20" ht="11.85" customHeight="1" x14ac:dyDescent="0.2">
      <c r="A4954" s="3" t="s">
        <v>1931</v>
      </c>
    </row>
    <row r="4955" spans="1:20" ht="11.85" customHeight="1" x14ac:dyDescent="0.2">
      <c r="I4955" s="49" t="str">
        <f>$I$6</f>
        <v>(----- 2024-2025------)</v>
      </c>
      <c r="J4955" s="49"/>
      <c r="K4955" s="49"/>
      <c r="L4955" s="6"/>
      <c r="M4955" s="50" t="str">
        <f>$M$6</f>
        <v>2025-2026</v>
      </c>
      <c r="N4955" s="50"/>
      <c r="O4955" s="50"/>
      <c r="P4955" s="50"/>
      <c r="Q4955" s="50"/>
    </row>
    <row r="4956" spans="1:20" ht="11.85" customHeight="1" x14ac:dyDescent="0.2">
      <c r="C4956" s="5" t="str">
        <f>$C$7</f>
        <v>2021-2022</v>
      </c>
      <c r="D4956" s="5"/>
      <c r="E4956" s="5" t="str">
        <f>$E$7</f>
        <v>2022-2023</v>
      </c>
      <c r="F4956" s="5"/>
      <c r="G4956" s="5" t="str">
        <f>$G$7</f>
        <v>2023-2024</v>
      </c>
      <c r="H4956" s="5"/>
      <c r="I4956" s="5" t="s">
        <v>9</v>
      </c>
      <c r="J4956" s="5"/>
      <c r="K4956" s="5" t="str">
        <f>+$K$7</f>
        <v>PROJECTED</v>
      </c>
      <c r="L4956" s="6"/>
      <c r="M4956" s="5" t="str">
        <f>$M$7</f>
        <v>2025-2026</v>
      </c>
      <c r="N4956" s="6"/>
      <c r="O4956" s="5" t="str">
        <f>$O$7</f>
        <v>2025-2026</v>
      </c>
      <c r="P4956" s="6"/>
      <c r="Q4956" s="5" t="str">
        <f>$Q$7</f>
        <v>APPROVED</v>
      </c>
    </row>
    <row r="4957" spans="1:20" ht="11.85" customHeight="1" x14ac:dyDescent="0.2">
      <c r="A4957" s="7" t="s">
        <v>279</v>
      </c>
      <c r="C4957" s="8" t="s">
        <v>12</v>
      </c>
      <c r="D4957" s="5"/>
      <c r="E4957" s="8" t="s">
        <v>12</v>
      </c>
      <c r="F4957" s="5"/>
      <c r="G4957" s="8" t="s">
        <v>12</v>
      </c>
      <c r="H4957" s="5"/>
      <c r="I4957" s="8" t="s">
        <v>13</v>
      </c>
      <c r="J4957" s="5"/>
      <c r="K4957" s="8" t="s">
        <v>13</v>
      </c>
      <c r="L4957" s="6"/>
      <c r="M4957" s="8" t="str">
        <f>$M$8</f>
        <v>BASE</v>
      </c>
      <c r="N4957" s="6"/>
      <c r="O4957" s="8" t="str">
        <f>$O$8</f>
        <v>SUPPLEMENTAL</v>
      </c>
      <c r="P4957" s="6"/>
      <c r="Q4957" s="8" t="str">
        <f>$Q$8</f>
        <v>BUDGET</v>
      </c>
    </row>
    <row r="4958" spans="1:20" ht="11.85" customHeight="1" x14ac:dyDescent="0.2"/>
    <row r="4959" spans="1:20" ht="11.85" customHeight="1" x14ac:dyDescent="0.2">
      <c r="A4959" s="10" t="s">
        <v>280</v>
      </c>
    </row>
    <row r="4960" spans="1:20" ht="11.85" customHeight="1" x14ac:dyDescent="0.2">
      <c r="A4960" s="3" t="s">
        <v>1932</v>
      </c>
      <c r="C4960" s="2">
        <v>26991.200000000001</v>
      </c>
      <c r="E4960" s="2">
        <v>39804.400000000001</v>
      </c>
      <c r="G4960" s="2">
        <v>40909.67</v>
      </c>
      <c r="I4960" s="2">
        <v>42141</v>
      </c>
      <c r="K4960" s="2">
        <v>42141</v>
      </c>
      <c r="L4960" s="9"/>
      <c r="M4960" s="2">
        <v>36335</v>
      </c>
      <c r="N4960" s="9"/>
      <c r="O4960" s="2">
        <v>0</v>
      </c>
      <c r="P4960" s="9"/>
      <c r="Q4960" s="2">
        <f t="shared" ref="Q4960:Q4967" si="136">M4960+O4960</f>
        <v>36335</v>
      </c>
      <c r="T4960" s="11"/>
    </row>
    <row r="4961" spans="1:21" ht="11.85" customHeight="1" x14ac:dyDescent="0.2">
      <c r="A4961" s="3" t="s">
        <v>1933</v>
      </c>
      <c r="C4961" s="2">
        <v>0</v>
      </c>
      <c r="E4961" s="2">
        <v>0</v>
      </c>
      <c r="G4961" s="2">
        <v>164.35</v>
      </c>
      <c r="I4961" s="2">
        <v>0</v>
      </c>
      <c r="K4961" s="2">
        <v>1000</v>
      </c>
      <c r="L4961" s="9"/>
      <c r="M4961" s="2">
        <v>1000</v>
      </c>
      <c r="N4961" s="9"/>
      <c r="O4961" s="2">
        <v>0</v>
      </c>
      <c r="P4961" s="9"/>
      <c r="Q4961" s="2">
        <f t="shared" si="136"/>
        <v>1000</v>
      </c>
      <c r="T4961" s="11"/>
    </row>
    <row r="4962" spans="1:21" ht="11.85" customHeight="1" x14ac:dyDescent="0.2">
      <c r="A4962" s="3" t="s">
        <v>1934</v>
      </c>
      <c r="C4962" s="2">
        <v>600</v>
      </c>
      <c r="E4962" s="2">
        <v>600</v>
      </c>
      <c r="G4962" s="2">
        <v>950</v>
      </c>
      <c r="I4962" s="2">
        <v>600</v>
      </c>
      <c r="K4962" s="2">
        <v>600</v>
      </c>
      <c r="L4962" s="9"/>
      <c r="M4962" s="2">
        <v>600</v>
      </c>
      <c r="N4962" s="9"/>
      <c r="O4962" s="2">
        <v>0</v>
      </c>
      <c r="P4962" s="9"/>
      <c r="Q4962" s="2">
        <f t="shared" si="136"/>
        <v>600</v>
      </c>
      <c r="T4962" s="11"/>
    </row>
    <row r="4963" spans="1:21" ht="11.85" customHeight="1" x14ac:dyDescent="0.2">
      <c r="A4963" s="3" t="s">
        <v>1935</v>
      </c>
      <c r="C4963" s="2">
        <v>4091.5</v>
      </c>
      <c r="E4963" s="2">
        <v>10772.47</v>
      </c>
      <c r="G4963" s="2">
        <v>9291.84</v>
      </c>
      <c r="I4963" s="2">
        <v>10141</v>
      </c>
      <c r="K4963" s="2">
        <v>10141</v>
      </c>
      <c r="L4963" s="9"/>
      <c r="M4963" s="2">
        <v>11040</v>
      </c>
      <c r="N4963" s="9"/>
      <c r="O4963" s="2">
        <v>0</v>
      </c>
      <c r="P4963" s="9"/>
      <c r="Q4963" s="2">
        <f t="shared" si="136"/>
        <v>11040</v>
      </c>
      <c r="T4963" s="11"/>
    </row>
    <row r="4964" spans="1:21" ht="11.85" customHeight="1" x14ac:dyDescent="0.2">
      <c r="A4964" s="3" t="s">
        <v>1936</v>
      </c>
      <c r="C4964" s="2">
        <v>2655.9</v>
      </c>
      <c r="E4964" s="2">
        <v>3924.97</v>
      </c>
      <c r="G4964" s="2">
        <v>4186.83</v>
      </c>
      <c r="I4964" s="2">
        <v>4093</v>
      </c>
      <c r="K4964" s="2">
        <v>4093</v>
      </c>
      <c r="L4964" s="9"/>
      <c r="M4964" s="2">
        <v>3232</v>
      </c>
      <c r="N4964" s="9"/>
      <c r="O4964" s="2">
        <v>0</v>
      </c>
      <c r="P4964" s="9"/>
      <c r="Q4964" s="2">
        <f t="shared" si="136"/>
        <v>3232</v>
      </c>
      <c r="T4964" s="11"/>
    </row>
    <row r="4965" spans="1:21" ht="11.85" customHeight="1" x14ac:dyDescent="0.2">
      <c r="A4965" s="3" t="s">
        <v>1937</v>
      </c>
      <c r="C4965" s="2">
        <v>1773.77</v>
      </c>
      <c r="E4965" s="2">
        <v>2754.07</v>
      </c>
      <c r="G4965" s="2">
        <v>2641.25</v>
      </c>
      <c r="I4965" s="2">
        <v>2216</v>
      </c>
      <c r="K4965" s="2">
        <v>2216</v>
      </c>
      <c r="L4965" s="9"/>
      <c r="M4965" s="2">
        <v>1318</v>
      </c>
      <c r="N4965" s="9"/>
      <c r="O4965" s="2">
        <v>0</v>
      </c>
      <c r="P4965" s="9"/>
      <c r="Q4965" s="2">
        <f t="shared" si="136"/>
        <v>1318</v>
      </c>
      <c r="T4965" s="11"/>
    </row>
    <row r="4966" spans="1:21" ht="11.85" customHeight="1" x14ac:dyDescent="0.2">
      <c r="A4966" s="3" t="s">
        <v>1938</v>
      </c>
      <c r="C4966" s="2">
        <v>1.01</v>
      </c>
      <c r="E4966" s="2">
        <v>9</v>
      </c>
      <c r="G4966" s="2">
        <v>117</v>
      </c>
      <c r="I4966" s="2">
        <v>90</v>
      </c>
      <c r="K4966" s="2">
        <v>90</v>
      </c>
      <c r="L4966" s="9"/>
      <c r="M4966" s="2">
        <v>72</v>
      </c>
      <c r="N4966" s="9"/>
      <c r="O4966" s="2">
        <v>0</v>
      </c>
      <c r="P4966" s="9"/>
      <c r="Q4966" s="2">
        <f t="shared" si="136"/>
        <v>72</v>
      </c>
      <c r="T4966" s="11"/>
    </row>
    <row r="4967" spans="1:21" ht="11.85" customHeight="1" x14ac:dyDescent="0.2">
      <c r="A4967" s="3" t="s">
        <v>1939</v>
      </c>
      <c r="C4967" s="12">
        <v>2187.08</v>
      </c>
      <c r="E4967" s="12">
        <v>3086.08</v>
      </c>
      <c r="G4967" s="12">
        <v>3187.04</v>
      </c>
      <c r="I4967" s="12">
        <v>3287</v>
      </c>
      <c r="K4967" s="12">
        <v>3287</v>
      </c>
      <c r="L4967" s="9"/>
      <c r="M4967" s="12">
        <v>2912</v>
      </c>
      <c r="N4967" s="9"/>
      <c r="O4967" s="12">
        <v>0</v>
      </c>
      <c r="P4967" s="9"/>
      <c r="Q4967" s="12">
        <f t="shared" si="136"/>
        <v>2912</v>
      </c>
      <c r="T4967" s="11"/>
    </row>
    <row r="4968" spans="1:21" ht="11.85" customHeight="1" x14ac:dyDescent="0.2">
      <c r="A4968" s="3" t="s">
        <v>291</v>
      </c>
      <c r="C4968" s="2">
        <f>SUM(C4960:C4967)</f>
        <v>38300.46</v>
      </c>
      <c r="E4968" s="2">
        <f>SUM(E4960:E4967)</f>
        <v>60950.990000000005</v>
      </c>
      <c r="G4968" s="2">
        <f>SUM(G4960:G4967)</f>
        <v>61447.98</v>
      </c>
      <c r="I4968" s="2">
        <f>SUM(I4960:I4967)</f>
        <v>62568</v>
      </c>
      <c r="K4968" s="2">
        <f>SUM(K4960:K4967)</f>
        <v>63568</v>
      </c>
      <c r="L4968" s="9"/>
      <c r="M4968" s="2">
        <f>SUM(M4960:M4967)</f>
        <v>56509</v>
      </c>
      <c r="N4968" s="9"/>
      <c r="O4968" s="2">
        <f>SUM(O4960:O4967)</f>
        <v>0</v>
      </c>
      <c r="P4968" s="9"/>
      <c r="Q4968" s="2">
        <f>SUM(Q4960:Q4967)</f>
        <v>56509</v>
      </c>
      <c r="R4968" s="54"/>
      <c r="T4968" s="14"/>
      <c r="U4968" s="9"/>
    </row>
    <row r="4969" spans="1:21" ht="11.85" customHeight="1" x14ac:dyDescent="0.2"/>
    <row r="4970" spans="1:21" ht="11.85" customHeight="1" x14ac:dyDescent="0.2">
      <c r="A4970" s="10" t="s">
        <v>292</v>
      </c>
      <c r="L4970" s="9"/>
      <c r="N4970" s="9"/>
      <c r="P4970" s="9"/>
    </row>
    <row r="4971" spans="1:21" ht="11.85" customHeight="1" x14ac:dyDescent="0.2">
      <c r="A4971" s="3" t="s">
        <v>1940</v>
      </c>
      <c r="C4971" s="12">
        <v>630.33000000000004</v>
      </c>
      <c r="E4971" s="12">
        <v>2249.14</v>
      </c>
      <c r="G4971" s="12">
        <v>1144.47</v>
      </c>
      <c r="I4971" s="12">
        <v>2500</v>
      </c>
      <c r="K4971" s="12">
        <v>2500</v>
      </c>
      <c r="L4971" s="9"/>
      <c r="M4971" s="12">
        <v>2500</v>
      </c>
      <c r="N4971" s="9"/>
      <c r="O4971" s="12">
        <v>0</v>
      </c>
      <c r="P4971" s="9"/>
      <c r="Q4971" s="12">
        <f>+M4971+O4971</f>
        <v>2500</v>
      </c>
    </row>
    <row r="4972" spans="1:21" ht="11.85" customHeight="1" x14ac:dyDescent="0.2">
      <c r="A4972" s="3" t="s">
        <v>310</v>
      </c>
      <c r="C4972" s="2">
        <f>+C4971</f>
        <v>630.33000000000004</v>
      </c>
      <c r="E4972" s="2">
        <f>+E4971</f>
        <v>2249.14</v>
      </c>
      <c r="G4972" s="2">
        <f>+G4971</f>
        <v>1144.47</v>
      </c>
      <c r="I4972" s="2">
        <f>+I4971</f>
        <v>2500</v>
      </c>
      <c r="K4972" s="2">
        <f>+K4971</f>
        <v>2500</v>
      </c>
      <c r="L4972" s="9"/>
      <c r="M4972" s="2">
        <f>+M4971</f>
        <v>2500</v>
      </c>
      <c r="N4972" s="9"/>
      <c r="O4972" s="2">
        <f>+O4971</f>
        <v>0</v>
      </c>
      <c r="P4972" s="9"/>
      <c r="Q4972" s="2">
        <f>+Q4971</f>
        <v>2500</v>
      </c>
    </row>
    <row r="4973" spans="1:21" ht="11.85" customHeight="1" x14ac:dyDescent="0.2"/>
    <row r="4974" spans="1:21" ht="11.85" customHeight="1" x14ac:dyDescent="0.2">
      <c r="A4974" s="10" t="s">
        <v>311</v>
      </c>
      <c r="L4974" s="9"/>
      <c r="N4974" s="9"/>
      <c r="P4974" s="9"/>
    </row>
    <row r="4975" spans="1:21" ht="11.85" customHeight="1" x14ac:dyDescent="0.2">
      <c r="A4975" s="3" t="s">
        <v>1941</v>
      </c>
      <c r="C4975" s="2">
        <v>147.49</v>
      </c>
      <c r="E4975" s="2">
        <v>153.88</v>
      </c>
      <c r="G4975" s="2">
        <v>136.43</v>
      </c>
      <c r="I4975" s="2">
        <v>250</v>
      </c>
      <c r="K4975" s="2">
        <v>350</v>
      </c>
      <c r="L4975" s="9"/>
      <c r="M4975" s="2">
        <v>350</v>
      </c>
      <c r="N4975" s="9"/>
      <c r="O4975" s="2">
        <v>0</v>
      </c>
      <c r="P4975" s="9"/>
      <c r="Q4975" s="2">
        <f>+M4975+O4975</f>
        <v>350</v>
      </c>
      <c r="U4975" s="9"/>
    </row>
    <row r="4976" spans="1:21" ht="11.85" customHeight="1" x14ac:dyDescent="0.2">
      <c r="A4976" s="3" t="s">
        <v>1942</v>
      </c>
      <c r="C4976" s="2">
        <v>847.41</v>
      </c>
      <c r="E4976" s="2">
        <v>851.19</v>
      </c>
      <c r="G4976" s="2">
        <v>992.28</v>
      </c>
      <c r="I4976" s="2">
        <v>1750</v>
      </c>
      <c r="K4976" s="2">
        <v>1750</v>
      </c>
      <c r="L4976" s="9"/>
      <c r="M4976" s="2">
        <v>1750</v>
      </c>
      <c r="N4976" s="9"/>
      <c r="O4976" s="2">
        <v>0</v>
      </c>
      <c r="P4976" s="9"/>
      <c r="Q4976" s="2">
        <f t="shared" ref="Q4976:Q4986" si="137">+M4976+O4976</f>
        <v>1750</v>
      </c>
      <c r="U4976" s="9"/>
    </row>
    <row r="4977" spans="1:22" ht="11.85" customHeight="1" x14ac:dyDescent="0.2">
      <c r="A4977" s="3" t="s">
        <v>1943</v>
      </c>
      <c r="C4977" s="2">
        <v>201.42</v>
      </c>
      <c r="E4977" s="2">
        <v>96.34</v>
      </c>
      <c r="G4977" s="2">
        <v>201.54</v>
      </c>
      <c r="I4977" s="2">
        <v>500</v>
      </c>
      <c r="K4977" s="2">
        <v>500</v>
      </c>
      <c r="L4977" s="9"/>
      <c r="M4977" s="2">
        <v>500</v>
      </c>
      <c r="N4977" s="9"/>
      <c r="O4977" s="2">
        <v>0</v>
      </c>
      <c r="P4977" s="9"/>
      <c r="Q4977" s="2">
        <f t="shared" si="137"/>
        <v>500</v>
      </c>
      <c r="U4977" s="9"/>
    </row>
    <row r="4978" spans="1:22" ht="11.85" customHeight="1" x14ac:dyDescent="0.2">
      <c r="A4978" s="3" t="s">
        <v>1944</v>
      </c>
      <c r="C4978" s="2">
        <v>5885.48</v>
      </c>
      <c r="E4978" s="2">
        <v>4686.1099999999997</v>
      </c>
      <c r="G4978" s="2">
        <v>5789.64</v>
      </c>
      <c r="I4978" s="2">
        <v>6000</v>
      </c>
      <c r="K4978" s="2">
        <v>6000</v>
      </c>
      <c r="L4978" s="9"/>
      <c r="M4978" s="2">
        <v>6000</v>
      </c>
      <c r="N4978" s="9"/>
      <c r="O4978" s="2">
        <v>0</v>
      </c>
      <c r="P4978" s="9"/>
      <c r="Q4978" s="2">
        <f t="shared" si="137"/>
        <v>6000</v>
      </c>
      <c r="U4978" s="9"/>
    </row>
    <row r="4979" spans="1:22" ht="11.85" customHeight="1" x14ac:dyDescent="0.2">
      <c r="A4979" s="3" t="s">
        <v>1945</v>
      </c>
      <c r="C4979" s="2">
        <v>1900.6</v>
      </c>
      <c r="E4979" s="2">
        <v>1018.28</v>
      </c>
      <c r="G4979" s="2">
        <v>776.33</v>
      </c>
      <c r="I4979" s="2">
        <v>2000</v>
      </c>
      <c r="K4979" s="2">
        <v>2000</v>
      </c>
      <c r="L4979" s="9"/>
      <c r="M4979" s="2">
        <v>2000</v>
      </c>
      <c r="N4979" s="9"/>
      <c r="O4979" s="2">
        <v>0</v>
      </c>
      <c r="P4979" s="9"/>
      <c r="Q4979" s="2">
        <f t="shared" si="137"/>
        <v>2000</v>
      </c>
      <c r="U4979" s="9"/>
    </row>
    <row r="4980" spans="1:22" ht="11.85" customHeight="1" x14ac:dyDescent="0.2">
      <c r="A4980" s="3" t="s">
        <v>1946</v>
      </c>
      <c r="C4980" s="2">
        <v>5167.8100000000004</v>
      </c>
      <c r="E4980" s="2">
        <v>3389.93</v>
      </c>
      <c r="G4980" s="2">
        <v>7339.22</v>
      </c>
      <c r="I4980" s="2">
        <v>7600</v>
      </c>
      <c r="K4980" s="2">
        <v>7600</v>
      </c>
      <c r="L4980" s="9"/>
      <c r="M4980" s="2">
        <v>7800</v>
      </c>
      <c r="N4980" s="9"/>
      <c r="O4980" s="2">
        <v>0</v>
      </c>
      <c r="P4980" s="9"/>
      <c r="Q4980" s="2">
        <f t="shared" si="137"/>
        <v>7800</v>
      </c>
      <c r="U4980" s="9"/>
    </row>
    <row r="4981" spans="1:22" ht="11.85" customHeight="1" x14ac:dyDescent="0.2">
      <c r="A4981" s="3" t="s">
        <v>1947</v>
      </c>
      <c r="C4981" s="2">
        <v>511.68</v>
      </c>
      <c r="E4981" s="2">
        <v>211.9</v>
      </c>
      <c r="G4981" s="2">
        <v>702.92</v>
      </c>
      <c r="I4981" s="2">
        <v>1000</v>
      </c>
      <c r="K4981" s="2">
        <v>1000</v>
      </c>
      <c r="L4981" s="9"/>
      <c r="M4981" s="2">
        <v>1000</v>
      </c>
      <c r="N4981" s="9"/>
      <c r="O4981" s="2">
        <v>0</v>
      </c>
      <c r="P4981" s="9"/>
      <c r="Q4981" s="2">
        <f t="shared" si="137"/>
        <v>1000</v>
      </c>
      <c r="U4981" s="9"/>
    </row>
    <row r="4982" spans="1:22" ht="11.85" customHeight="1" x14ac:dyDescent="0.2">
      <c r="A4982" s="3" t="s">
        <v>1948</v>
      </c>
      <c r="C4982" s="2">
        <v>0</v>
      </c>
      <c r="E4982" s="2">
        <v>0</v>
      </c>
      <c r="G4982" s="2">
        <v>0</v>
      </c>
      <c r="I4982" s="2">
        <v>0</v>
      </c>
      <c r="K4982" s="2">
        <v>0</v>
      </c>
      <c r="L4982" s="9"/>
      <c r="M4982" s="2">
        <v>1000</v>
      </c>
      <c r="N4982" s="9"/>
      <c r="O4982" s="2">
        <v>0</v>
      </c>
      <c r="P4982" s="9"/>
      <c r="Q4982" s="2">
        <f t="shared" si="137"/>
        <v>1000</v>
      </c>
      <c r="U4982" s="9"/>
    </row>
    <row r="4983" spans="1:22" ht="11.85" customHeight="1" x14ac:dyDescent="0.2">
      <c r="A4983" s="3" t="s">
        <v>1949</v>
      </c>
      <c r="C4983" s="2">
        <v>131.22</v>
      </c>
      <c r="E4983" s="2">
        <v>84.35</v>
      </c>
      <c r="G4983" s="2">
        <v>202.05</v>
      </c>
      <c r="I4983" s="2">
        <v>200</v>
      </c>
      <c r="K4983" s="2">
        <v>200</v>
      </c>
      <c r="L4983" s="9"/>
      <c r="M4983" s="2">
        <v>200</v>
      </c>
      <c r="N4983" s="9"/>
      <c r="O4983" s="2">
        <v>0</v>
      </c>
      <c r="P4983" s="9"/>
      <c r="Q4983" s="2">
        <f t="shared" si="137"/>
        <v>200</v>
      </c>
      <c r="U4983" s="9"/>
    </row>
    <row r="4984" spans="1:22" ht="11.85" customHeight="1" x14ac:dyDescent="0.2">
      <c r="A4984" s="3" t="s">
        <v>1950</v>
      </c>
      <c r="C4984" s="2">
        <v>2984.21</v>
      </c>
      <c r="E4984" s="2">
        <v>4090.72</v>
      </c>
      <c r="G4984" s="2">
        <v>5018</v>
      </c>
      <c r="I4984" s="2">
        <v>5000</v>
      </c>
      <c r="K4984" s="2">
        <v>3900</v>
      </c>
      <c r="L4984" s="9"/>
      <c r="M4984" s="2">
        <v>5000</v>
      </c>
      <c r="N4984" s="9"/>
      <c r="O4984" s="2">
        <v>0</v>
      </c>
      <c r="P4984" s="9"/>
      <c r="Q4984" s="2">
        <f t="shared" si="137"/>
        <v>5000</v>
      </c>
      <c r="U4984" s="9"/>
    </row>
    <row r="4985" spans="1:22" ht="11.85" customHeight="1" x14ac:dyDescent="0.2">
      <c r="A4985" s="3" t="s">
        <v>1951</v>
      </c>
      <c r="C4985" s="2">
        <v>591.24</v>
      </c>
      <c r="E4985" s="2">
        <v>691.39</v>
      </c>
      <c r="G4985" s="2">
        <v>593.30999999999995</v>
      </c>
      <c r="I4985" s="2">
        <v>500</v>
      </c>
      <c r="K4985" s="2">
        <v>500</v>
      </c>
      <c r="L4985" s="9"/>
      <c r="M4985" s="2">
        <v>500</v>
      </c>
      <c r="N4985" s="9"/>
      <c r="O4985" s="2">
        <v>0</v>
      </c>
      <c r="P4985" s="9"/>
      <c r="Q4985" s="2">
        <f t="shared" si="137"/>
        <v>500</v>
      </c>
      <c r="U4985" s="9"/>
    </row>
    <row r="4986" spans="1:22" ht="11.85" customHeight="1" x14ac:dyDescent="0.2">
      <c r="A4986" s="3" t="s">
        <v>1952</v>
      </c>
      <c r="C4986" s="2">
        <v>350</v>
      </c>
      <c r="E4986" s="2">
        <v>300</v>
      </c>
      <c r="G4986" s="2">
        <v>250</v>
      </c>
      <c r="I4986" s="2">
        <v>1000</v>
      </c>
      <c r="K4986" s="2">
        <v>1000</v>
      </c>
      <c r="L4986" s="9"/>
      <c r="M4986" s="2">
        <v>300</v>
      </c>
      <c r="N4986" s="9"/>
      <c r="O4986" s="2">
        <v>0</v>
      </c>
      <c r="P4986" s="9"/>
      <c r="Q4986" s="2">
        <f t="shared" si="137"/>
        <v>300</v>
      </c>
      <c r="U4986" s="9"/>
    </row>
    <row r="4987" spans="1:22" ht="11.85" customHeight="1" x14ac:dyDescent="0.2">
      <c r="A4987" s="3" t="s">
        <v>1953</v>
      </c>
      <c r="C4987" s="12">
        <v>1423.59</v>
      </c>
      <c r="E4987" s="12">
        <v>600.62</v>
      </c>
      <c r="G4987" s="12">
        <v>17.84</v>
      </c>
      <c r="I4987" s="12">
        <v>0</v>
      </c>
      <c r="K4987" s="12">
        <v>0</v>
      </c>
      <c r="L4987" s="9"/>
      <c r="M4987" s="12">
        <v>0</v>
      </c>
      <c r="N4987" s="9"/>
      <c r="O4987" s="12">
        <v>0</v>
      </c>
      <c r="P4987" s="9"/>
      <c r="Q4987" s="12">
        <f>M4987+O4987</f>
        <v>0</v>
      </c>
      <c r="T4987" s="11"/>
      <c r="U4987" s="9"/>
      <c r="V4987" s="28"/>
    </row>
    <row r="4988" spans="1:22" ht="11.85" customHeight="1" x14ac:dyDescent="0.2">
      <c r="A4988" s="3" t="s">
        <v>334</v>
      </c>
      <c r="C4988" s="2">
        <f>SUM(C4975:C4987)</f>
        <v>20142.150000000001</v>
      </c>
      <c r="E4988" s="2">
        <f>SUM(E4975:E4987)</f>
        <v>16174.71</v>
      </c>
      <c r="G4988" s="2">
        <f>SUM(G4975:G4987)</f>
        <v>22019.56</v>
      </c>
      <c r="I4988" s="2">
        <f>SUM(I4975:I4987)</f>
        <v>25800</v>
      </c>
      <c r="K4988" s="2">
        <f>SUM(K4975:K4987)</f>
        <v>24800</v>
      </c>
      <c r="L4988" s="9"/>
      <c r="M4988" s="36">
        <f>SUM(M4975:M4987)</f>
        <v>26400</v>
      </c>
      <c r="N4988" s="9"/>
      <c r="O4988" s="36">
        <f>SUM(O4975:O4987)</f>
        <v>0</v>
      </c>
      <c r="P4988" s="9"/>
      <c r="Q4988" s="36">
        <f>SUM(Q4975:Q4987)</f>
        <v>26400</v>
      </c>
      <c r="T4988" s="14"/>
    </row>
    <row r="4989" spans="1:22" ht="11.85" customHeight="1" x14ac:dyDescent="0.2">
      <c r="L4989" s="9"/>
      <c r="N4989" s="9"/>
      <c r="P4989" s="9"/>
    </row>
    <row r="4990" spans="1:22" ht="11.85" customHeight="1" x14ac:dyDescent="0.2">
      <c r="A4990" s="3" t="s">
        <v>1954</v>
      </c>
      <c r="C4990" s="2">
        <v>0</v>
      </c>
      <c r="E4990" s="2">
        <v>0</v>
      </c>
      <c r="G4990" s="2">
        <v>0</v>
      </c>
      <c r="I4990" s="2">
        <v>0</v>
      </c>
      <c r="K4990" s="2">
        <v>0</v>
      </c>
      <c r="L4990" s="9"/>
      <c r="M4990" s="2">
        <v>0</v>
      </c>
      <c r="N4990" s="9"/>
      <c r="O4990" s="2">
        <v>0</v>
      </c>
      <c r="P4990" s="9"/>
      <c r="Q4990" s="2">
        <f>M4990+O4990</f>
        <v>0</v>
      </c>
      <c r="T4990" s="11"/>
    </row>
    <row r="4991" spans="1:22" ht="11.85" customHeight="1" x14ac:dyDescent="0.2">
      <c r="A4991" s="3" t="s">
        <v>1955</v>
      </c>
      <c r="C4991" s="12">
        <v>0</v>
      </c>
      <c r="E4991" s="12">
        <v>0</v>
      </c>
      <c r="G4991" s="12">
        <v>0</v>
      </c>
      <c r="I4991" s="12">
        <v>0</v>
      </c>
      <c r="K4991" s="12">
        <v>0</v>
      </c>
      <c r="L4991" s="9"/>
      <c r="M4991" s="12">
        <v>0</v>
      </c>
      <c r="N4991" s="9"/>
      <c r="O4991" s="12">
        <v>0</v>
      </c>
      <c r="P4991" s="9"/>
      <c r="Q4991" s="12">
        <f>M4991+O4991</f>
        <v>0</v>
      </c>
      <c r="T4991" s="11"/>
    </row>
    <row r="4992" spans="1:22" ht="11.85" customHeight="1" x14ac:dyDescent="0.2">
      <c r="A4992" s="3" t="s">
        <v>337</v>
      </c>
      <c r="C4992" s="2">
        <f>SUM(C4990:C4991)</f>
        <v>0</v>
      </c>
      <c r="E4992" s="2">
        <f>SUM(E4990:E4991)</f>
        <v>0</v>
      </c>
      <c r="G4992" s="2">
        <f>SUM(G4990:G4991)</f>
        <v>0</v>
      </c>
      <c r="I4992" s="2">
        <f>SUM(I4990:I4991)</f>
        <v>0</v>
      </c>
      <c r="K4992" s="2">
        <f>SUM(K4990:K4991)</f>
        <v>0</v>
      </c>
      <c r="L4992" s="9"/>
      <c r="M4992" s="2">
        <f>SUM(M4990:M4991)</f>
        <v>0</v>
      </c>
      <c r="N4992" s="9"/>
      <c r="O4992" s="2">
        <f>SUM(O4990:O4991)</f>
        <v>0</v>
      </c>
      <c r="P4992" s="9"/>
      <c r="Q4992" s="2">
        <f>SUM(Q4990:Q4991)</f>
        <v>0</v>
      </c>
      <c r="T4992" s="11"/>
    </row>
    <row r="4993" spans="1:22" ht="11.85" customHeight="1" x14ac:dyDescent="0.2">
      <c r="L4993" s="9"/>
      <c r="N4993" s="9"/>
      <c r="P4993" s="9"/>
    </row>
    <row r="4994" spans="1:22" ht="11.85" customHeight="1" x14ac:dyDescent="0.2">
      <c r="A4994" s="10" t="s">
        <v>338</v>
      </c>
      <c r="L4994" s="9"/>
      <c r="N4994" s="9"/>
      <c r="P4994" s="9"/>
    </row>
    <row r="4995" spans="1:22" ht="11.85" customHeight="1" x14ac:dyDescent="0.2">
      <c r="A4995" s="3" t="s">
        <v>1956</v>
      </c>
      <c r="C4995" s="2">
        <v>21472.17</v>
      </c>
      <c r="E4995" s="2">
        <v>22295.14</v>
      </c>
      <c r="G4995" s="2">
        <v>3798.12</v>
      </c>
      <c r="I4995" s="2">
        <v>0</v>
      </c>
      <c r="K4995" s="2">
        <v>0</v>
      </c>
      <c r="L4995" s="9"/>
      <c r="M4995" s="2">
        <v>0</v>
      </c>
      <c r="N4995" s="9"/>
      <c r="O4995" s="2">
        <v>0</v>
      </c>
      <c r="P4995" s="9"/>
      <c r="Q4995" s="2">
        <f>+M4995+O4995</f>
        <v>0</v>
      </c>
    </row>
    <row r="4996" spans="1:22" ht="11.85" customHeight="1" x14ac:dyDescent="0.2">
      <c r="A4996" s="3" t="s">
        <v>1957</v>
      </c>
      <c r="C4996" s="12">
        <v>0</v>
      </c>
      <c r="E4996" s="12">
        <v>0</v>
      </c>
      <c r="G4996" s="12">
        <v>0</v>
      </c>
      <c r="I4996" s="12">
        <v>0</v>
      </c>
      <c r="K4996" s="12">
        <v>0</v>
      </c>
      <c r="L4996" s="9"/>
      <c r="M4996" s="12">
        <v>0</v>
      </c>
      <c r="N4996" s="9"/>
      <c r="O4996" s="12">
        <v>0</v>
      </c>
      <c r="P4996" s="9"/>
      <c r="Q4996" s="12">
        <f>M4996+O4996</f>
        <v>0</v>
      </c>
    </row>
    <row r="4997" spans="1:22" ht="11.85" customHeight="1" x14ac:dyDescent="0.2">
      <c r="A4997" s="3" t="s">
        <v>342</v>
      </c>
      <c r="C4997" s="2">
        <f>SUM(C4995:C4996)</f>
        <v>21472.17</v>
      </c>
      <c r="E4997" s="2">
        <f>SUM(E4995:E4996)</f>
        <v>22295.14</v>
      </c>
      <c r="G4997" s="2">
        <f>SUM(G4995:G4996)</f>
        <v>3798.12</v>
      </c>
      <c r="I4997" s="2">
        <f>SUM(I4995:I4996)</f>
        <v>0</v>
      </c>
      <c r="K4997" s="2">
        <f>SUM(K4995:K4996)</f>
        <v>0</v>
      </c>
      <c r="L4997" s="9"/>
      <c r="M4997" s="2">
        <f>SUM(M4995:M4996)</f>
        <v>0</v>
      </c>
      <c r="N4997" s="9"/>
      <c r="O4997" s="2">
        <f>SUM(O4995:O4996)</f>
        <v>0</v>
      </c>
      <c r="P4997" s="9"/>
      <c r="Q4997" s="2">
        <f>SUM(Q4995:Q4996)</f>
        <v>0</v>
      </c>
      <c r="T4997" s="14"/>
      <c r="V4997" s="37"/>
    </row>
    <row r="4998" spans="1:22" ht="11.85" customHeight="1" x14ac:dyDescent="0.2">
      <c r="L4998" s="9"/>
      <c r="N4998" s="9"/>
      <c r="P4998" s="9"/>
      <c r="T4998" s="11"/>
    </row>
    <row r="4999" spans="1:22" ht="11.85" customHeight="1" x14ac:dyDescent="0.2">
      <c r="A4999" s="3" t="s">
        <v>1922</v>
      </c>
      <c r="C4999" s="2">
        <f>+C4988+C4997+C4968+C4992+C4972</f>
        <v>80545.11</v>
      </c>
      <c r="E4999" s="2">
        <f>+E4988+E4997+E4968+E4992+E4972</f>
        <v>101669.98</v>
      </c>
      <c r="G4999" s="2">
        <f>+G4988+G4997+G4968+G4992+G4972</f>
        <v>88410.13</v>
      </c>
      <c r="I4999" s="2">
        <f>+I4988+I4997+I4968+I4992+I4972</f>
        <v>90868</v>
      </c>
      <c r="K4999" s="2">
        <f>+K4988+K4997+K4968+K4992+K4972</f>
        <v>90868</v>
      </c>
      <c r="L4999" s="9"/>
      <c r="M4999" s="2">
        <f>+M4988+M4997+M4968+M4992+M4972</f>
        <v>85409</v>
      </c>
      <c r="N4999" s="9"/>
      <c r="O4999" s="2">
        <f>+O4988+O4997+O4968+O4992+O4972</f>
        <v>0</v>
      </c>
      <c r="P4999" s="9"/>
      <c r="Q4999" s="2">
        <f>+Q4988+Q4997+Q4968+Q4992+Q4972</f>
        <v>85409</v>
      </c>
      <c r="R4999" s="54"/>
      <c r="U4999" s="13"/>
    </row>
    <row r="5000" spans="1:22" ht="11.85" customHeight="1" x14ac:dyDescent="0.2">
      <c r="L5000" s="9"/>
      <c r="N5000" s="9"/>
      <c r="P5000" s="9"/>
      <c r="T5000" s="11"/>
    </row>
    <row r="5001" spans="1:22" ht="11.85" customHeight="1" x14ac:dyDescent="0.2">
      <c r="L5001" s="9"/>
      <c r="N5001" s="9"/>
      <c r="P5001" s="9"/>
    </row>
    <row r="5002" spans="1:22" ht="11.85" customHeight="1" x14ac:dyDescent="0.2">
      <c r="L5002" s="9"/>
      <c r="N5002" s="9"/>
      <c r="P5002" s="9"/>
    </row>
    <row r="5003" spans="1:22" ht="11.85" customHeight="1" x14ac:dyDescent="0.2">
      <c r="L5003" s="9"/>
      <c r="N5003" s="9"/>
      <c r="P5003" s="9"/>
    </row>
    <row r="5004" spans="1:22" ht="11.85" customHeight="1" x14ac:dyDescent="0.2">
      <c r="L5004" s="9"/>
      <c r="N5004" s="9"/>
      <c r="P5004" s="9"/>
    </row>
    <row r="5005" spans="1:22" ht="11.25" customHeight="1" x14ac:dyDescent="0.2">
      <c r="A5005" s="1"/>
      <c r="B5005" s="1"/>
      <c r="E5005" s="2" t="str">
        <f>$E$1</f>
        <v>CITY OF BRADY</v>
      </c>
    </row>
    <row r="5006" spans="1:22" ht="11.25" customHeight="1" x14ac:dyDescent="0.2">
      <c r="E5006" s="2" t="str">
        <f>$E$2</f>
        <v>BUDGET  REPORT</v>
      </c>
    </row>
    <row r="5007" spans="1:22" ht="11.25" customHeight="1" x14ac:dyDescent="0.2">
      <c r="E5007" s="2" t="str">
        <f>$E$3</f>
        <v>FISCAL YEAR 2025 - 2026</v>
      </c>
    </row>
    <row r="5008" spans="1:22" ht="11.25" customHeight="1" x14ac:dyDescent="0.2">
      <c r="A5008" s="3" t="s">
        <v>1923</v>
      </c>
    </row>
    <row r="5009" spans="1:20" ht="11.25" customHeight="1" x14ac:dyDescent="0.2"/>
    <row r="5010" spans="1:20" ht="11.25" customHeight="1" x14ac:dyDescent="0.2">
      <c r="I5010" s="49" t="str">
        <f>$I$6</f>
        <v>(----- 2024-2025------)</v>
      </c>
      <c r="J5010" s="49"/>
      <c r="K5010" s="49"/>
      <c r="L5010" s="6"/>
      <c r="M5010" s="50" t="str">
        <f>$M$6</f>
        <v>2025-2026</v>
      </c>
      <c r="N5010" s="50"/>
      <c r="O5010" s="50"/>
      <c r="P5010" s="50"/>
      <c r="Q5010" s="50"/>
    </row>
    <row r="5011" spans="1:20" ht="11.25" customHeight="1" x14ac:dyDescent="0.2">
      <c r="C5011" s="5" t="str">
        <f>$C$7</f>
        <v>2021-2022</v>
      </c>
      <c r="D5011" s="5"/>
      <c r="E5011" s="5" t="str">
        <f>$E$7</f>
        <v>2022-2023</v>
      </c>
      <c r="F5011" s="5"/>
      <c r="G5011" s="5" t="str">
        <f>$G$7</f>
        <v>2023-2024</v>
      </c>
      <c r="H5011" s="5"/>
      <c r="I5011" s="5" t="s">
        <v>9</v>
      </c>
      <c r="J5011" s="5"/>
      <c r="K5011" s="5" t="str">
        <f>+$K$7</f>
        <v>PROJECTED</v>
      </c>
      <c r="L5011" s="6"/>
      <c r="M5011" s="5" t="str">
        <f>$M$7</f>
        <v>2025-2026</v>
      </c>
      <c r="N5011" s="6"/>
      <c r="O5011" s="5" t="str">
        <f>$O$7</f>
        <v>2025-2026</v>
      </c>
      <c r="P5011" s="6"/>
      <c r="Q5011" s="5" t="str">
        <f>$Q$7</f>
        <v>APPROVED</v>
      </c>
    </row>
    <row r="5012" spans="1:20" ht="11.25" customHeight="1" x14ac:dyDescent="0.2">
      <c r="A5012" s="7" t="s">
        <v>279</v>
      </c>
      <c r="C5012" s="8" t="s">
        <v>12</v>
      </c>
      <c r="D5012" s="5"/>
      <c r="E5012" s="8" t="s">
        <v>12</v>
      </c>
      <c r="F5012" s="5"/>
      <c r="G5012" s="8" t="s">
        <v>12</v>
      </c>
      <c r="H5012" s="5"/>
      <c r="I5012" s="8" t="s">
        <v>13</v>
      </c>
      <c r="J5012" s="5"/>
      <c r="K5012" s="8" t="s">
        <v>13</v>
      </c>
      <c r="L5012" s="6"/>
      <c r="M5012" s="8" t="str">
        <f>$M$8</f>
        <v>BASE</v>
      </c>
      <c r="N5012" s="6"/>
      <c r="O5012" s="8" t="str">
        <f>$O$8</f>
        <v>SUPPLEMENTAL</v>
      </c>
      <c r="P5012" s="6"/>
      <c r="Q5012" s="8" t="str">
        <f>$Q$8</f>
        <v>BUDGET</v>
      </c>
    </row>
    <row r="5013" spans="1:20" s="38" customFormat="1" ht="10.15" customHeight="1" x14ac:dyDescent="0.25">
      <c r="C5013" s="39"/>
      <c r="D5013" s="39"/>
      <c r="E5013" s="39"/>
      <c r="F5013" s="39"/>
      <c r="G5013" s="39"/>
      <c r="H5013" s="39"/>
      <c r="I5013" s="39"/>
      <c r="J5013" s="39"/>
      <c r="K5013" s="39"/>
      <c r="M5013" s="39"/>
      <c r="O5013" s="39"/>
      <c r="Q5013" s="39"/>
      <c r="R5013" s="61"/>
      <c r="S5013" s="39"/>
      <c r="T5013" s="4"/>
    </row>
    <row r="5014" spans="1:20" s="38" customFormat="1" ht="11.25" customHeight="1" x14ac:dyDescent="0.25">
      <c r="C5014" s="39"/>
      <c r="D5014" s="39"/>
      <c r="E5014" s="39"/>
      <c r="F5014" s="39"/>
      <c r="G5014" s="39"/>
      <c r="H5014" s="39"/>
      <c r="I5014" s="39"/>
      <c r="J5014" s="39"/>
      <c r="K5014" s="39"/>
      <c r="L5014" s="40"/>
      <c r="M5014" s="39"/>
      <c r="N5014" s="40"/>
      <c r="O5014" s="39"/>
      <c r="P5014" s="40"/>
      <c r="Q5014" s="39"/>
      <c r="R5014" s="61"/>
      <c r="S5014" s="39"/>
      <c r="T5014" s="4"/>
    </row>
    <row r="5015" spans="1:20" s="38" customFormat="1" ht="11.25" customHeight="1" thickBot="1" x14ac:dyDescent="0.3">
      <c r="A5015" s="3" t="s">
        <v>1130</v>
      </c>
      <c r="B5015" s="3"/>
      <c r="C5015" s="26">
        <f>+C4999</f>
        <v>80545.11</v>
      </c>
      <c r="D5015" s="2"/>
      <c r="E5015" s="26">
        <f>+E4999</f>
        <v>101669.98</v>
      </c>
      <c r="F5015" s="2"/>
      <c r="G5015" s="26">
        <f>+G4999</f>
        <v>88410.13</v>
      </c>
      <c r="H5015" s="2"/>
      <c r="I5015" s="26">
        <f>+I4999</f>
        <v>90868</v>
      </c>
      <c r="J5015" s="2"/>
      <c r="K5015" s="26">
        <f>+K4999</f>
        <v>90868</v>
      </c>
      <c r="L5015" s="9"/>
      <c r="M5015" s="34">
        <f>+M4999</f>
        <v>85409</v>
      </c>
      <c r="N5015" s="9"/>
      <c r="O5015" s="34">
        <f>+O4999</f>
        <v>0</v>
      </c>
      <c r="P5015" s="9"/>
      <c r="Q5015" s="34">
        <f>+Q4999</f>
        <v>85409</v>
      </c>
      <c r="R5015" s="51"/>
      <c r="S5015" s="39"/>
      <c r="T5015" s="4"/>
    </row>
    <row r="5016" spans="1:20" s="38" customFormat="1" ht="11.25" customHeight="1" thickTop="1" x14ac:dyDescent="0.25">
      <c r="A5016" s="3"/>
      <c r="B5016" s="3"/>
      <c r="C5016" s="2"/>
      <c r="D5016" s="9"/>
      <c r="E5016" s="2"/>
      <c r="F5016" s="9"/>
      <c r="G5016" s="2"/>
      <c r="H5016" s="9"/>
      <c r="I5016" s="9"/>
      <c r="J5016" s="9"/>
      <c r="K5016" s="9"/>
      <c r="L5016" s="9"/>
      <c r="M5016" s="9"/>
      <c r="N5016" s="9"/>
      <c r="O5016" s="9"/>
      <c r="P5016" s="9"/>
      <c r="Q5016" s="9"/>
      <c r="R5016" s="51"/>
      <c r="S5016" s="39"/>
      <c r="T5016" s="4"/>
    </row>
    <row r="5017" spans="1:20" s="38" customFormat="1" ht="11.25" customHeight="1" thickBot="1" x14ac:dyDescent="0.3">
      <c r="A5017" s="3" t="s">
        <v>1131</v>
      </c>
      <c r="B5017" s="3"/>
      <c r="C5017" s="35">
        <f>C4929-C5015</f>
        <v>-6191.9400000000023</v>
      </c>
      <c r="D5017" s="25"/>
      <c r="E5017" s="35">
        <f>E4929-E5015</f>
        <v>-27665.679999999993</v>
      </c>
      <c r="F5017" s="25"/>
      <c r="G5017" s="35">
        <f>G4929-G5015</f>
        <v>-14109.550000000003</v>
      </c>
      <c r="H5017" s="25"/>
      <c r="I5017" s="35">
        <f>I4929-I5015</f>
        <v>-16868</v>
      </c>
      <c r="J5017" s="25"/>
      <c r="K5017" s="35">
        <f>K4929-K5015</f>
        <v>-16868</v>
      </c>
      <c r="L5017" s="25"/>
      <c r="M5017" s="35">
        <f>M4929-M5015</f>
        <v>-11409</v>
      </c>
      <c r="N5017" s="25"/>
      <c r="O5017" s="35">
        <f>O4929-O5015</f>
        <v>0</v>
      </c>
      <c r="P5017" s="25"/>
      <c r="Q5017" s="35">
        <f>Q4929-Q5015</f>
        <v>-11409</v>
      </c>
      <c r="R5017" s="51"/>
      <c r="S5017" s="39"/>
      <c r="T5017" s="4"/>
    </row>
    <row r="5018" spans="1:20" s="38" customFormat="1" ht="11.25" customHeight="1" thickTop="1" x14ac:dyDescent="0.25">
      <c r="A5018" s="3"/>
      <c r="B5018" s="3"/>
      <c r="C5018" s="2"/>
      <c r="D5018" s="2"/>
      <c r="E5018" s="2"/>
      <c r="F5018" s="2"/>
      <c r="G5018" s="2"/>
      <c r="H5018" s="2"/>
      <c r="I5018" s="2"/>
      <c r="J5018" s="2"/>
      <c r="K5018" s="2"/>
      <c r="L5018" s="9"/>
      <c r="M5018" s="2"/>
      <c r="N5018" s="9"/>
      <c r="O5018" s="2"/>
      <c r="P5018" s="9"/>
      <c r="Q5018" s="2"/>
      <c r="R5018" s="51"/>
      <c r="S5018" s="39"/>
      <c r="T5018" s="4"/>
    </row>
    <row r="5019" spans="1:20" s="38" customFormat="1" ht="11.25" customHeight="1" x14ac:dyDescent="0.25">
      <c r="A5019" s="3"/>
      <c r="B5019" s="3"/>
      <c r="C5019" s="2"/>
      <c r="D5019" s="2"/>
      <c r="E5019" s="2"/>
      <c r="F5019" s="2"/>
      <c r="G5019" s="2"/>
      <c r="H5019" s="2"/>
      <c r="I5019" s="2"/>
      <c r="J5019" s="2"/>
      <c r="K5019" s="2"/>
      <c r="L5019" s="9"/>
      <c r="M5019" s="2"/>
      <c r="N5019" s="9"/>
      <c r="O5019" s="2"/>
      <c r="P5019" s="9"/>
      <c r="Q5019" s="2"/>
      <c r="R5019" s="51"/>
      <c r="S5019" s="39"/>
      <c r="T5019" s="4"/>
    </row>
    <row r="5020" spans="1:20" s="38" customFormat="1" ht="11.25" customHeight="1" x14ac:dyDescent="0.25">
      <c r="A5020" s="3" t="s">
        <v>1132</v>
      </c>
      <c r="B5020" s="3"/>
      <c r="C5020" s="2"/>
      <c r="D5020" s="2"/>
      <c r="E5020" s="2"/>
      <c r="F5020" s="2"/>
      <c r="G5020" s="2"/>
      <c r="H5020" s="2"/>
      <c r="I5020" s="2"/>
      <c r="J5020" s="2"/>
      <c r="K5020" s="2"/>
      <c r="L5020" s="9"/>
      <c r="M5020" s="2"/>
      <c r="N5020" s="9"/>
      <c r="O5020" s="2"/>
      <c r="P5020" s="9"/>
      <c r="Q5020" s="2"/>
      <c r="R5020" s="51"/>
      <c r="S5020" s="39"/>
      <c r="T5020" s="4"/>
    </row>
    <row r="5021" spans="1:20" s="38" customFormat="1" ht="11.25" customHeight="1" thickBot="1" x14ac:dyDescent="0.3">
      <c r="A5021" s="3" t="s">
        <v>17</v>
      </c>
      <c r="B5021" s="3"/>
      <c r="C5021" s="26">
        <f>C4912+C4929-C4999</f>
        <v>89956.95</v>
      </c>
      <c r="D5021" s="2"/>
      <c r="E5021" s="26">
        <f>E4912+E4929-E4999</f>
        <v>62291.270000000004</v>
      </c>
      <c r="F5021" s="2"/>
      <c r="G5021" s="26">
        <f>G4912+G4929-G4999</f>
        <v>48181.72</v>
      </c>
      <c r="H5021" s="2"/>
      <c r="I5021" s="26">
        <f>I4912+I4929-I4999</f>
        <v>31313.72</v>
      </c>
      <c r="J5021" s="2"/>
      <c r="K5021" s="26">
        <f>K4912+K4929-K4999</f>
        <v>31313.72</v>
      </c>
      <c r="L5021" s="9"/>
      <c r="M5021" s="34">
        <f>M4912+M4929-M4999</f>
        <v>19904.72</v>
      </c>
      <c r="N5021" s="9"/>
      <c r="O5021" s="2"/>
      <c r="P5021" s="9"/>
      <c r="Q5021" s="34">
        <f>Q4912+Q4929-Q4999</f>
        <v>19904.72</v>
      </c>
      <c r="R5021" s="51"/>
      <c r="S5021" s="39"/>
      <c r="T5021" s="4"/>
    </row>
    <row r="5022" spans="1:20" s="38" customFormat="1" ht="11.25" customHeight="1" thickTop="1" x14ac:dyDescent="0.25">
      <c r="A5022" s="3"/>
      <c r="B5022" s="3"/>
      <c r="C5022" s="2"/>
      <c r="D5022" s="2"/>
      <c r="E5022" s="2"/>
      <c r="F5022" s="2"/>
      <c r="G5022" s="2"/>
      <c r="H5022" s="2"/>
      <c r="I5022" s="2"/>
      <c r="J5022" s="2"/>
      <c r="K5022" s="2"/>
      <c r="L5022" s="9"/>
      <c r="M5022" s="2"/>
      <c r="N5022" s="9"/>
      <c r="O5022" s="2"/>
      <c r="P5022" s="9"/>
      <c r="Q5022" s="2"/>
      <c r="R5022" s="51"/>
      <c r="S5022" s="39"/>
      <c r="T5022" s="4"/>
    </row>
    <row r="5023" spans="1:20" s="38" customFormat="1" ht="11.25" customHeight="1" x14ac:dyDescent="0.25">
      <c r="C5023" s="39"/>
      <c r="D5023" s="39"/>
      <c r="E5023" s="39"/>
      <c r="F5023" s="39"/>
      <c r="G5023" s="39"/>
      <c r="H5023" s="39"/>
      <c r="I5023" s="39"/>
      <c r="J5023" s="39"/>
      <c r="K5023" s="39"/>
      <c r="M5023" s="39"/>
      <c r="O5023" s="39"/>
      <c r="Q5023" s="39"/>
      <c r="R5023" s="61"/>
      <c r="S5023" s="39"/>
      <c r="T5023" s="4"/>
    </row>
    <row r="5024" spans="1:20" ht="11.25" customHeight="1" x14ac:dyDescent="0.2"/>
    <row r="5025" spans="1:17" ht="11.25" customHeight="1" x14ac:dyDescent="0.2"/>
    <row r="5026" spans="1:17" ht="11.25" customHeight="1" x14ac:dyDescent="0.2"/>
    <row r="5027" spans="1:17" ht="11.25" customHeight="1" x14ac:dyDescent="0.2"/>
    <row r="5028" spans="1:17" ht="11.25" customHeight="1" x14ac:dyDescent="0.2"/>
    <row r="5029" spans="1:17" ht="11.25" customHeight="1" x14ac:dyDescent="0.2"/>
    <row r="5030" spans="1:17" ht="11.25" customHeight="1" x14ac:dyDescent="0.2"/>
    <row r="5031" spans="1:17" ht="11.25" customHeight="1" x14ac:dyDescent="0.2"/>
    <row r="5032" spans="1:17" ht="11.25" customHeight="1" x14ac:dyDescent="0.2"/>
    <row r="5033" spans="1:17" ht="11.25" customHeight="1" x14ac:dyDescent="0.2">
      <c r="A5033" s="1"/>
      <c r="B5033" s="1"/>
      <c r="E5033" s="2" t="str">
        <f>$E$1</f>
        <v>CITY OF BRADY</v>
      </c>
    </row>
    <row r="5034" spans="1:17" ht="11.25" customHeight="1" x14ac:dyDescent="0.2">
      <c r="E5034" s="2" t="str">
        <f>$E$2</f>
        <v>BUDGET  REPORT</v>
      </c>
    </row>
    <row r="5035" spans="1:17" ht="11.25" customHeight="1" x14ac:dyDescent="0.2">
      <c r="E5035" s="2" t="str">
        <f>$E$3</f>
        <v>FISCAL YEAR 2025 - 2026</v>
      </c>
    </row>
    <row r="5036" spans="1:17" ht="11.25" customHeight="1" x14ac:dyDescent="0.2">
      <c r="A5036" s="3" t="s">
        <v>1958</v>
      </c>
    </row>
    <row r="5037" spans="1:17" ht="11.25" customHeight="1" x14ac:dyDescent="0.2"/>
    <row r="5038" spans="1:17" ht="11.25" customHeight="1" x14ac:dyDescent="0.2">
      <c r="I5038" s="49" t="str">
        <f>$I$6</f>
        <v>(----- 2024-2025------)</v>
      </c>
      <c r="J5038" s="49"/>
      <c r="K5038" s="49"/>
      <c r="L5038" s="6"/>
      <c r="M5038" s="50" t="str">
        <f>$M$6</f>
        <v>2025-2026</v>
      </c>
      <c r="N5038" s="50"/>
      <c r="O5038" s="50"/>
      <c r="P5038" s="50"/>
      <c r="Q5038" s="50"/>
    </row>
    <row r="5039" spans="1:17" ht="11.25" customHeight="1" x14ac:dyDescent="0.2">
      <c r="C5039" s="5" t="str">
        <f>$C$7</f>
        <v>2021-2022</v>
      </c>
      <c r="D5039" s="5"/>
      <c r="E5039" s="5" t="str">
        <f>$E$7</f>
        <v>2022-2023</v>
      </c>
      <c r="F5039" s="5"/>
      <c r="G5039" s="5" t="str">
        <f>$G$7</f>
        <v>2023-2024</v>
      </c>
      <c r="H5039" s="5"/>
      <c r="I5039" s="5" t="s">
        <v>9</v>
      </c>
      <c r="J5039" s="5"/>
      <c r="K5039" s="5" t="str">
        <f>+$K$7</f>
        <v>PROJECTED</v>
      </c>
      <c r="L5039" s="6"/>
      <c r="M5039" s="5" t="str">
        <f>$M$7</f>
        <v>2025-2026</v>
      </c>
      <c r="N5039" s="6"/>
      <c r="O5039" s="5" t="str">
        <f>$O$7</f>
        <v>2025-2026</v>
      </c>
      <c r="P5039" s="6"/>
      <c r="Q5039" s="5" t="str">
        <f>$Q$7</f>
        <v>APPROVED</v>
      </c>
    </row>
    <row r="5040" spans="1:17" ht="11.25" customHeight="1" x14ac:dyDescent="0.2">
      <c r="A5040" s="7"/>
      <c r="C5040" s="8" t="s">
        <v>12</v>
      </c>
      <c r="D5040" s="5"/>
      <c r="E5040" s="8" t="s">
        <v>12</v>
      </c>
      <c r="F5040" s="5"/>
      <c r="G5040" s="8" t="s">
        <v>12</v>
      </c>
      <c r="H5040" s="5"/>
      <c r="I5040" s="8" t="s">
        <v>13</v>
      </c>
      <c r="J5040" s="5"/>
      <c r="K5040" s="8" t="s">
        <v>13</v>
      </c>
      <c r="L5040" s="6"/>
      <c r="M5040" s="8" t="str">
        <f>$M$8</f>
        <v>BASE</v>
      </c>
      <c r="N5040" s="6"/>
      <c r="O5040" s="8" t="str">
        <f>$O$8</f>
        <v>SUPPLEMENTAL</v>
      </c>
      <c r="P5040" s="6"/>
      <c r="Q5040" s="8" t="str">
        <f>$Q$8</f>
        <v>BUDGET</v>
      </c>
    </row>
    <row r="5041" spans="1:17" ht="11.25" customHeight="1" x14ac:dyDescent="0.2"/>
    <row r="5042" spans="1:17" ht="11.25" customHeight="1" x14ac:dyDescent="0.2">
      <c r="A5042" s="3" t="s">
        <v>16</v>
      </c>
      <c r="L5042" s="9"/>
      <c r="N5042" s="9"/>
      <c r="P5042" s="9"/>
    </row>
    <row r="5043" spans="1:17" ht="11.25" customHeight="1" x14ac:dyDescent="0.2">
      <c r="A5043" s="3" t="s">
        <v>17</v>
      </c>
      <c r="C5043" s="2">
        <v>0</v>
      </c>
      <c r="E5043" s="2">
        <f>+C5126</f>
        <v>0</v>
      </c>
      <c r="G5043" s="2">
        <f>+E5126</f>
        <v>0</v>
      </c>
      <c r="I5043" s="2">
        <f>+G5126</f>
        <v>1057.7900000000373</v>
      </c>
      <c r="K5043" s="2">
        <f>+I5043</f>
        <v>1057.7900000000373</v>
      </c>
      <c r="L5043" s="9"/>
      <c r="M5043" s="9">
        <f>+K5126</f>
        <v>2057.7900000000373</v>
      </c>
      <c r="N5043" s="9"/>
      <c r="P5043" s="9"/>
      <c r="Q5043" s="2">
        <f>+M5043</f>
        <v>2057.7900000000373</v>
      </c>
    </row>
    <row r="5044" spans="1:17" ht="11.25" customHeight="1" x14ac:dyDescent="0.2">
      <c r="L5044" s="9"/>
      <c r="N5044" s="9"/>
      <c r="P5044" s="9"/>
    </row>
    <row r="5045" spans="1:17" ht="11.25" customHeight="1" x14ac:dyDescent="0.2">
      <c r="A5045" s="10" t="s">
        <v>18</v>
      </c>
      <c r="L5045" s="9"/>
      <c r="N5045" s="9"/>
      <c r="P5045" s="9"/>
    </row>
    <row r="5046" spans="1:17" ht="11.25" customHeight="1" x14ac:dyDescent="0.2">
      <c r="L5046" s="9"/>
      <c r="N5046" s="9"/>
      <c r="P5046" s="9"/>
    </row>
    <row r="5047" spans="1:17" ht="11.25" customHeight="1" x14ac:dyDescent="0.2">
      <c r="A5047" s="10" t="s">
        <v>1134</v>
      </c>
      <c r="L5047" s="9"/>
      <c r="N5047" s="9"/>
      <c r="P5047" s="9"/>
    </row>
    <row r="5048" spans="1:17" ht="11.25" customHeight="1" x14ac:dyDescent="0.2">
      <c r="A5048" s="3" t="s">
        <v>1959</v>
      </c>
      <c r="C5048" s="2">
        <v>0</v>
      </c>
      <c r="E5048" s="2">
        <v>0</v>
      </c>
      <c r="G5048" s="2">
        <v>915295</v>
      </c>
      <c r="I5048" s="2">
        <v>1025000</v>
      </c>
      <c r="K5048" s="2">
        <v>1025000</v>
      </c>
      <c r="L5048" s="9"/>
      <c r="M5048" s="2">
        <v>1093000</v>
      </c>
      <c r="N5048" s="9"/>
      <c r="O5048" s="2">
        <v>0</v>
      </c>
      <c r="P5048" s="9"/>
      <c r="Q5048" s="2">
        <f>+M5048+O5048</f>
        <v>1093000</v>
      </c>
    </row>
    <row r="5049" spans="1:17" ht="11.25" customHeight="1" x14ac:dyDescent="0.2">
      <c r="A5049" s="3" t="s">
        <v>1960</v>
      </c>
      <c r="C5049" s="12">
        <v>0</v>
      </c>
      <c r="E5049" s="12">
        <v>0</v>
      </c>
      <c r="G5049" s="12">
        <v>0</v>
      </c>
      <c r="I5049" s="12">
        <v>1000</v>
      </c>
      <c r="K5049" s="12">
        <v>1000</v>
      </c>
      <c r="L5049" s="9"/>
      <c r="M5049" s="12">
        <v>1000</v>
      </c>
      <c r="N5049" s="9"/>
      <c r="O5049" s="12">
        <v>0</v>
      </c>
      <c r="P5049" s="9"/>
      <c r="Q5049" s="12">
        <f>+M5049+O5049</f>
        <v>1000</v>
      </c>
    </row>
    <row r="5050" spans="1:17" ht="11.25" hidden="1" customHeight="1" x14ac:dyDescent="0.2">
      <c r="A5050" s="3" t="s">
        <v>1961</v>
      </c>
      <c r="C5050" s="12">
        <v>0</v>
      </c>
      <c r="E5050" s="12">
        <v>0</v>
      </c>
      <c r="G5050" s="12">
        <v>0</v>
      </c>
      <c r="I5050" s="12">
        <v>0</v>
      </c>
      <c r="K5050" s="12">
        <v>0</v>
      </c>
      <c r="L5050" s="9"/>
      <c r="M5050" s="12">
        <v>0</v>
      </c>
      <c r="N5050" s="9"/>
      <c r="O5050" s="12">
        <v>0</v>
      </c>
      <c r="P5050" s="9"/>
      <c r="Q5050" s="12">
        <f>+M5050+O5050</f>
        <v>0</v>
      </c>
    </row>
    <row r="5051" spans="1:17" ht="11.25" customHeight="1" x14ac:dyDescent="0.2">
      <c r="A5051" s="3" t="s">
        <v>1137</v>
      </c>
      <c r="C5051" s="2">
        <f>SUM(C5048:C5050)</f>
        <v>0</v>
      </c>
      <c r="E5051" s="2">
        <f>SUM(E5048:E5050)</f>
        <v>0</v>
      </c>
      <c r="G5051" s="2">
        <f>SUM(G5048:G5050)</f>
        <v>915295</v>
      </c>
      <c r="I5051" s="2">
        <f>SUM(I5048:I5050)</f>
        <v>1026000</v>
      </c>
      <c r="K5051" s="2">
        <f>SUM(K5048:K5050)</f>
        <v>1026000</v>
      </c>
      <c r="L5051" s="9"/>
      <c r="M5051" s="2">
        <f>SUM(M5048:M5050)</f>
        <v>1094000</v>
      </c>
      <c r="N5051" s="9"/>
      <c r="O5051" s="2">
        <f>SUM(O5048:O5050)</f>
        <v>0</v>
      </c>
      <c r="P5051" s="9"/>
      <c r="Q5051" s="2">
        <f>SUM(Q5048:Q5050)</f>
        <v>1094000</v>
      </c>
    </row>
    <row r="5052" spans="1:17" ht="11.25" customHeight="1" x14ac:dyDescent="0.2">
      <c r="L5052" s="9"/>
      <c r="N5052" s="9"/>
      <c r="P5052" s="9"/>
    </row>
    <row r="5053" spans="1:17" ht="11.85" customHeight="1" x14ac:dyDescent="0.2">
      <c r="A5053" s="10" t="s">
        <v>250</v>
      </c>
      <c r="L5053" s="9"/>
      <c r="N5053" s="9"/>
      <c r="P5053" s="9"/>
    </row>
    <row r="5054" spans="1:17" ht="11.85" customHeight="1" x14ac:dyDescent="0.2">
      <c r="A5054" s="3" t="s">
        <v>1962</v>
      </c>
      <c r="C5054" s="12">
        <v>0</v>
      </c>
      <c r="E5054" s="12">
        <v>0</v>
      </c>
      <c r="G5054" s="12">
        <v>1057.79</v>
      </c>
      <c r="I5054" s="12">
        <v>0</v>
      </c>
      <c r="K5054" s="12">
        <v>0</v>
      </c>
      <c r="L5054" s="9"/>
      <c r="M5054" s="12">
        <v>0</v>
      </c>
      <c r="N5054" s="9"/>
      <c r="O5054" s="12">
        <v>0</v>
      </c>
      <c r="P5054" s="9"/>
      <c r="Q5054" s="12">
        <f>+M5054+O5054</f>
        <v>0</v>
      </c>
    </row>
    <row r="5055" spans="1:17" ht="11.85" customHeight="1" x14ac:dyDescent="0.2">
      <c r="A5055" s="3" t="s">
        <v>264</v>
      </c>
      <c r="C5055" s="2">
        <f>SUM(C5054:C5054)</f>
        <v>0</v>
      </c>
      <c r="E5055" s="2">
        <f>SUM(E5054:E5054)</f>
        <v>0</v>
      </c>
      <c r="G5055" s="2">
        <f>SUM(G5054:G5054)</f>
        <v>1057.79</v>
      </c>
      <c r="I5055" s="2">
        <f>SUM(I5054:I5054)</f>
        <v>0</v>
      </c>
      <c r="K5055" s="2">
        <f>SUM(K5054:K5054)</f>
        <v>0</v>
      </c>
      <c r="L5055" s="9"/>
      <c r="M5055" s="2">
        <f>SUM(M5054:M5054)</f>
        <v>0</v>
      </c>
      <c r="N5055" s="9"/>
      <c r="O5055" s="2">
        <f>SUM(O5054:O5054)</f>
        <v>0</v>
      </c>
      <c r="P5055" s="9"/>
      <c r="Q5055" s="2">
        <f>SUM(Q5054:Q5054)</f>
        <v>0</v>
      </c>
    </row>
    <row r="5056" spans="1:17" ht="11.85" customHeight="1" x14ac:dyDescent="0.2"/>
    <row r="5057" spans="1:17" ht="11.25" customHeight="1" thickBot="1" x14ac:dyDescent="0.25">
      <c r="A5057" s="3" t="s">
        <v>276</v>
      </c>
      <c r="C5057" s="26">
        <f>C5051+C5055</f>
        <v>0</v>
      </c>
      <c r="E5057" s="26">
        <f>E5051+E5055</f>
        <v>0</v>
      </c>
      <c r="G5057" s="26">
        <f>G5051+G5055</f>
        <v>916352.79</v>
      </c>
      <c r="I5057" s="26">
        <f>I5051+I5055</f>
        <v>1026000</v>
      </c>
      <c r="K5057" s="26">
        <f>K5051+K5055</f>
        <v>1026000</v>
      </c>
      <c r="L5057" s="9"/>
      <c r="M5057" s="26">
        <f>M5051+M5055</f>
        <v>1094000</v>
      </c>
      <c r="N5057" s="9"/>
      <c r="O5057" s="26">
        <f>O5051+O5055</f>
        <v>0</v>
      </c>
      <c r="P5057" s="9"/>
      <c r="Q5057" s="26">
        <f>Q5051+Q5055</f>
        <v>1094000</v>
      </c>
    </row>
    <row r="5058" spans="1:17" ht="11.25" customHeight="1" thickTop="1" x14ac:dyDescent="0.2">
      <c r="L5058" s="9"/>
      <c r="N5058" s="9"/>
      <c r="P5058" s="9"/>
    </row>
    <row r="5059" spans="1:17" ht="11.25" customHeight="1" x14ac:dyDescent="0.2">
      <c r="L5059" s="9"/>
      <c r="N5059" s="9"/>
      <c r="P5059" s="9"/>
    </row>
    <row r="5060" spans="1:17" ht="11.25" customHeight="1" x14ac:dyDescent="0.2">
      <c r="A5060" s="3" t="s">
        <v>277</v>
      </c>
      <c r="C5060" s="2">
        <f>C5043+C5057</f>
        <v>0</v>
      </c>
      <c r="E5060" s="2">
        <f>E5043+E5057</f>
        <v>0</v>
      </c>
      <c r="G5060" s="2">
        <f>G5043+G5057</f>
        <v>916352.79</v>
      </c>
      <c r="I5060" s="2">
        <f>I5043+I5057</f>
        <v>1027057.79</v>
      </c>
      <c r="K5060" s="2">
        <f>K5043+K5057</f>
        <v>1027057.79</v>
      </c>
      <c r="L5060" s="9"/>
      <c r="M5060" s="2">
        <f>M5043+M5057</f>
        <v>1096057.79</v>
      </c>
      <c r="N5060" s="9"/>
      <c r="P5060" s="9"/>
      <c r="Q5060" s="2">
        <f>Q5043+Q5057</f>
        <v>1096057.79</v>
      </c>
    </row>
    <row r="5061" spans="1:17" ht="11.25" customHeight="1" x14ac:dyDescent="0.2"/>
    <row r="5062" spans="1:17" ht="11.85" customHeight="1" x14ac:dyDescent="0.2"/>
    <row r="5063" spans="1:17" ht="11.85" customHeight="1" x14ac:dyDescent="0.2"/>
    <row r="5064" spans="1:17" ht="11.85" customHeight="1" x14ac:dyDescent="0.2"/>
    <row r="5065" spans="1:17" ht="11.85" customHeight="1" x14ac:dyDescent="0.2"/>
    <row r="5066" spans="1:17" ht="11.85" customHeight="1" x14ac:dyDescent="0.2"/>
    <row r="5067" spans="1:17" ht="11.85" customHeight="1" x14ac:dyDescent="0.2"/>
    <row r="5068" spans="1:17" ht="11.85" customHeight="1" x14ac:dyDescent="0.2"/>
    <row r="5069" spans="1:17" ht="11.85" customHeight="1" x14ac:dyDescent="0.2"/>
    <row r="5070" spans="1:17" ht="11.85" customHeight="1" x14ac:dyDescent="0.2"/>
    <row r="5071" spans="1:17" ht="11.85" customHeight="1" x14ac:dyDescent="0.2"/>
    <row r="5072" spans="1:17" ht="11.85" customHeight="1" x14ac:dyDescent="0.2"/>
    <row r="5073" spans="1:17" ht="11.85" customHeight="1" x14ac:dyDescent="0.2"/>
    <row r="5074" spans="1:17" ht="11.85" customHeight="1" x14ac:dyDescent="0.2"/>
    <row r="5075" spans="1:17" ht="11.85" customHeight="1" x14ac:dyDescent="0.2"/>
    <row r="5076" spans="1:17" ht="11.85" customHeight="1" x14ac:dyDescent="0.2"/>
    <row r="5077" spans="1:17" ht="11.85" customHeight="1" x14ac:dyDescent="0.2"/>
    <row r="5078" spans="1:17" ht="11.85" customHeight="1" x14ac:dyDescent="0.2">
      <c r="A5078" s="1"/>
      <c r="B5078" s="1"/>
      <c r="E5078" s="2" t="str">
        <f>$E$1</f>
        <v>CITY OF BRADY</v>
      </c>
    </row>
    <row r="5079" spans="1:17" ht="11.85" customHeight="1" x14ac:dyDescent="0.2">
      <c r="E5079" s="2" t="str">
        <f>$E$2</f>
        <v>BUDGET  REPORT</v>
      </c>
    </row>
    <row r="5080" spans="1:17" ht="11.85" customHeight="1" x14ac:dyDescent="0.2">
      <c r="E5080" s="2" t="str">
        <f>$E$3</f>
        <v>FISCAL YEAR 2025 - 2026</v>
      </c>
    </row>
    <row r="5081" spans="1:17" ht="11.85" customHeight="1" x14ac:dyDescent="0.2">
      <c r="A5081" s="3" t="str">
        <f>+A5036</f>
        <v>71- EMPLOYEE BENEFITS TRUST FUND</v>
      </c>
    </row>
    <row r="5082" spans="1:17" ht="11.85" customHeight="1" x14ac:dyDescent="0.2">
      <c r="A5082" s="3" t="s">
        <v>1963</v>
      </c>
    </row>
    <row r="5083" spans="1:17" ht="11.85" customHeight="1" x14ac:dyDescent="0.2">
      <c r="I5083" s="49" t="str">
        <f>$I$6</f>
        <v>(----- 2024-2025------)</v>
      </c>
      <c r="J5083" s="49"/>
      <c r="K5083" s="49"/>
      <c r="L5083" s="6"/>
      <c r="M5083" s="50" t="str">
        <f>$M$6</f>
        <v>2025-2026</v>
      </c>
      <c r="N5083" s="50"/>
      <c r="O5083" s="50"/>
      <c r="P5083" s="50"/>
      <c r="Q5083" s="50"/>
    </row>
    <row r="5084" spans="1:17" ht="11.85" customHeight="1" x14ac:dyDescent="0.2">
      <c r="C5084" s="5" t="str">
        <f>$C$7</f>
        <v>2021-2022</v>
      </c>
      <c r="D5084" s="5"/>
      <c r="E5084" s="5" t="str">
        <f>$E$7</f>
        <v>2022-2023</v>
      </c>
      <c r="F5084" s="5"/>
      <c r="G5084" s="5" t="str">
        <f>$G$7</f>
        <v>2023-2024</v>
      </c>
      <c r="H5084" s="5"/>
      <c r="I5084" s="5" t="s">
        <v>9</v>
      </c>
      <c r="J5084" s="5"/>
      <c r="K5084" s="5" t="str">
        <f>+$K$7</f>
        <v>PROJECTED</v>
      </c>
      <c r="L5084" s="6"/>
      <c r="M5084" s="5" t="str">
        <f>$M$7</f>
        <v>2025-2026</v>
      </c>
      <c r="N5084" s="6"/>
      <c r="O5084" s="5" t="str">
        <f>$O$7</f>
        <v>2025-2026</v>
      </c>
      <c r="P5084" s="6"/>
      <c r="Q5084" s="5" t="str">
        <f>$Q$7</f>
        <v>APPROVED</v>
      </c>
    </row>
    <row r="5085" spans="1:17" ht="11.85" customHeight="1" x14ac:dyDescent="0.2">
      <c r="A5085" s="7" t="s">
        <v>279</v>
      </c>
      <c r="C5085" s="8" t="s">
        <v>12</v>
      </c>
      <c r="D5085" s="5"/>
      <c r="E5085" s="8" t="s">
        <v>12</v>
      </c>
      <c r="F5085" s="5"/>
      <c r="G5085" s="8" t="s">
        <v>12</v>
      </c>
      <c r="H5085" s="5"/>
      <c r="I5085" s="8" t="s">
        <v>13</v>
      </c>
      <c r="J5085" s="5"/>
      <c r="K5085" s="8" t="s">
        <v>13</v>
      </c>
      <c r="L5085" s="6"/>
      <c r="M5085" s="8" t="str">
        <f>$M$8</f>
        <v>BASE</v>
      </c>
      <c r="N5085" s="6"/>
      <c r="O5085" s="8" t="str">
        <f>$O$8</f>
        <v>SUPPLEMENTAL</v>
      </c>
      <c r="P5085" s="6"/>
      <c r="Q5085" s="8" t="str">
        <f>$Q$8</f>
        <v>BUDGET</v>
      </c>
    </row>
    <row r="5086" spans="1:17" ht="11.85" customHeight="1" x14ac:dyDescent="0.2"/>
    <row r="5087" spans="1:17" ht="11.85" customHeight="1" x14ac:dyDescent="0.2">
      <c r="A5087" s="10" t="s">
        <v>292</v>
      </c>
      <c r="L5087" s="9"/>
      <c r="N5087" s="9"/>
      <c r="P5087" s="9"/>
    </row>
    <row r="5088" spans="1:17" ht="11.85" customHeight="1" x14ac:dyDescent="0.2">
      <c r="A5088" s="10"/>
      <c r="L5088" s="9"/>
      <c r="N5088" s="9"/>
      <c r="P5088" s="9"/>
    </row>
    <row r="5089" spans="1:22" ht="11.85" customHeight="1" x14ac:dyDescent="0.2">
      <c r="A5089" s="3" t="s">
        <v>1964</v>
      </c>
      <c r="C5089" s="12">
        <v>0</v>
      </c>
      <c r="E5089" s="12">
        <v>0</v>
      </c>
      <c r="G5089" s="12">
        <v>915295</v>
      </c>
      <c r="I5089" s="12">
        <v>1025000</v>
      </c>
      <c r="K5089" s="12">
        <v>1025000</v>
      </c>
      <c r="L5089" s="9"/>
      <c r="M5089" s="12">
        <v>1093000</v>
      </c>
      <c r="N5089" s="9"/>
      <c r="O5089" s="12">
        <v>0</v>
      </c>
      <c r="P5089" s="9"/>
      <c r="Q5089" s="12">
        <f t="shared" ref="Q5089:Q5095" si="138">+M5089+O5089</f>
        <v>1093000</v>
      </c>
    </row>
    <row r="5090" spans="1:22" ht="11.85" hidden="1" customHeight="1" x14ac:dyDescent="0.2">
      <c r="C5090" s="2">
        <v>0</v>
      </c>
      <c r="E5090" s="2">
        <v>0</v>
      </c>
      <c r="G5090" s="2">
        <v>0</v>
      </c>
      <c r="I5090" s="2">
        <v>0</v>
      </c>
      <c r="K5090" s="2">
        <v>0</v>
      </c>
      <c r="L5090" s="9"/>
      <c r="M5090" s="2">
        <v>0</v>
      </c>
      <c r="N5090" s="9"/>
      <c r="O5090" s="2">
        <v>0</v>
      </c>
      <c r="P5090" s="9"/>
      <c r="Q5090" s="2">
        <f t="shared" si="138"/>
        <v>0</v>
      </c>
    </row>
    <row r="5091" spans="1:22" ht="11.85" hidden="1" customHeight="1" x14ac:dyDescent="0.2">
      <c r="C5091" s="2">
        <v>0</v>
      </c>
      <c r="E5091" s="2">
        <v>0</v>
      </c>
      <c r="G5091" s="2">
        <v>0</v>
      </c>
      <c r="I5091" s="2">
        <v>0</v>
      </c>
      <c r="K5091" s="2">
        <v>0</v>
      </c>
      <c r="L5091" s="9"/>
      <c r="M5091" s="2">
        <v>0</v>
      </c>
      <c r="N5091" s="9"/>
      <c r="O5091" s="2">
        <v>0</v>
      </c>
      <c r="P5091" s="9"/>
      <c r="Q5091" s="2">
        <f t="shared" si="138"/>
        <v>0</v>
      </c>
    </row>
    <row r="5092" spans="1:22" ht="11.85" hidden="1" customHeight="1" x14ac:dyDescent="0.2">
      <c r="C5092" s="12">
        <v>0</v>
      </c>
      <c r="E5092" s="12">
        <v>0</v>
      </c>
      <c r="G5092" s="12">
        <v>0</v>
      </c>
      <c r="I5092" s="12">
        <v>0</v>
      </c>
      <c r="K5092" s="12">
        <v>0</v>
      </c>
      <c r="L5092" s="9"/>
      <c r="M5092" s="12">
        <v>0</v>
      </c>
      <c r="N5092" s="9"/>
      <c r="O5092" s="12">
        <v>0</v>
      </c>
      <c r="P5092" s="9"/>
      <c r="Q5092" s="12">
        <f t="shared" si="138"/>
        <v>0</v>
      </c>
    </row>
    <row r="5093" spans="1:22" ht="11.85" hidden="1" customHeight="1" x14ac:dyDescent="0.2">
      <c r="C5093" s="2">
        <v>0</v>
      </c>
      <c r="E5093" s="2">
        <v>0</v>
      </c>
      <c r="G5093" s="2">
        <v>0</v>
      </c>
      <c r="I5093" s="2">
        <v>0</v>
      </c>
      <c r="K5093" s="2">
        <v>0</v>
      </c>
      <c r="L5093" s="9"/>
      <c r="M5093" s="2">
        <v>0</v>
      </c>
      <c r="N5093" s="9"/>
      <c r="O5093" s="2">
        <v>0</v>
      </c>
      <c r="P5093" s="9"/>
      <c r="Q5093" s="2">
        <f t="shared" si="138"/>
        <v>0</v>
      </c>
    </row>
    <row r="5094" spans="1:22" ht="11.85" hidden="1" customHeight="1" x14ac:dyDescent="0.2">
      <c r="C5094" s="2">
        <v>0</v>
      </c>
      <c r="E5094" s="2">
        <v>0</v>
      </c>
      <c r="G5094" s="2">
        <v>0</v>
      </c>
      <c r="I5094" s="2">
        <v>0</v>
      </c>
      <c r="K5094" s="2">
        <v>0</v>
      </c>
      <c r="L5094" s="9"/>
      <c r="M5094" s="2">
        <v>0</v>
      </c>
      <c r="N5094" s="9"/>
      <c r="O5094" s="2">
        <v>0</v>
      </c>
      <c r="P5094" s="9"/>
      <c r="Q5094" s="2">
        <f t="shared" si="138"/>
        <v>0</v>
      </c>
    </row>
    <row r="5095" spans="1:22" ht="11.85" hidden="1" customHeight="1" x14ac:dyDescent="0.2">
      <c r="C5095" s="12">
        <v>0</v>
      </c>
      <c r="E5095" s="12">
        <v>0</v>
      </c>
      <c r="G5095" s="12">
        <v>0</v>
      </c>
      <c r="I5095" s="12">
        <v>0</v>
      </c>
      <c r="K5095" s="12">
        <v>0</v>
      </c>
      <c r="L5095" s="9"/>
      <c r="M5095" s="12">
        <v>0</v>
      </c>
      <c r="N5095" s="9"/>
      <c r="O5095" s="12">
        <v>0</v>
      </c>
      <c r="P5095" s="9"/>
      <c r="Q5095" s="12">
        <f t="shared" si="138"/>
        <v>0</v>
      </c>
    </row>
    <row r="5096" spans="1:22" ht="11.85" customHeight="1" x14ac:dyDescent="0.2">
      <c r="A5096" s="3" t="s">
        <v>310</v>
      </c>
      <c r="C5096" s="2">
        <f>SUM(C5089:C5095)</f>
        <v>0</v>
      </c>
      <c r="E5096" s="2">
        <f>SUM(E5089:E5095)</f>
        <v>0</v>
      </c>
      <c r="G5096" s="2">
        <f>SUM(G5089:G5095)</f>
        <v>915295</v>
      </c>
      <c r="I5096" s="2">
        <f>SUM(I5089:I5095)</f>
        <v>1025000</v>
      </c>
      <c r="K5096" s="2">
        <f>SUM(K5089:K5095)</f>
        <v>1025000</v>
      </c>
      <c r="L5096" s="9"/>
      <c r="M5096" s="36">
        <f>SUM(M5089:M5095)</f>
        <v>1093000</v>
      </c>
      <c r="N5096" s="9"/>
      <c r="O5096" s="9">
        <f>SUM(O5089:O5095)</f>
        <v>0</v>
      </c>
      <c r="P5096" s="9"/>
      <c r="Q5096" s="9">
        <f>SUM(Q5089:Q5095)</f>
        <v>1093000</v>
      </c>
      <c r="U5096" s="9"/>
    </row>
    <row r="5097" spans="1:22" ht="11.85" customHeight="1" x14ac:dyDescent="0.2"/>
    <row r="5098" spans="1:22" ht="11.85" customHeight="1" x14ac:dyDescent="0.2">
      <c r="L5098" s="9"/>
      <c r="N5098" s="9"/>
      <c r="P5098" s="9"/>
    </row>
    <row r="5099" spans="1:22" ht="11.85" hidden="1" customHeight="1" x14ac:dyDescent="0.2">
      <c r="A5099" s="10" t="s">
        <v>338</v>
      </c>
      <c r="L5099" s="9"/>
      <c r="N5099" s="9"/>
      <c r="P5099" s="9"/>
    </row>
    <row r="5100" spans="1:22" ht="11.85" hidden="1" customHeight="1" x14ac:dyDescent="0.2">
      <c r="A5100" s="3" t="s">
        <v>1965</v>
      </c>
      <c r="C5100" s="12">
        <v>0</v>
      </c>
      <c r="E5100" s="12">
        <v>0</v>
      </c>
      <c r="G5100" s="12">
        <v>0</v>
      </c>
      <c r="H5100" s="2">
        <v>0</v>
      </c>
      <c r="I5100" s="12">
        <v>0</v>
      </c>
      <c r="K5100" s="12">
        <v>0</v>
      </c>
      <c r="L5100" s="9"/>
      <c r="M5100" s="12">
        <v>0</v>
      </c>
      <c r="N5100" s="9"/>
      <c r="O5100" s="12">
        <v>0</v>
      </c>
      <c r="P5100" s="9"/>
      <c r="Q5100" s="12">
        <f>M5100+O5100</f>
        <v>0</v>
      </c>
    </row>
    <row r="5101" spans="1:22" ht="11.85" hidden="1" customHeight="1" x14ac:dyDescent="0.2">
      <c r="A5101" s="3" t="s">
        <v>342</v>
      </c>
      <c r="C5101" s="2">
        <f>SUM(C5100:C5100)</f>
        <v>0</v>
      </c>
      <c r="E5101" s="2">
        <f>SUM(E5100:E5100)</f>
        <v>0</v>
      </c>
      <c r="G5101" s="2">
        <f>SUM(G5100:G5100)</f>
        <v>0</v>
      </c>
      <c r="I5101" s="2">
        <f>SUM(I5100:I5100)</f>
        <v>0</v>
      </c>
      <c r="K5101" s="2">
        <f>SUM(K5100:K5100)</f>
        <v>0</v>
      </c>
      <c r="L5101" s="9"/>
      <c r="M5101" s="2">
        <f>SUM(M5100:M5100)</f>
        <v>0</v>
      </c>
      <c r="N5101" s="9"/>
      <c r="O5101" s="2">
        <f>SUM(O5100:O5100)</f>
        <v>0</v>
      </c>
      <c r="P5101" s="9"/>
      <c r="Q5101" s="2">
        <f>SUM(Q5100:Q5100)</f>
        <v>0</v>
      </c>
      <c r="V5101" s="37"/>
    </row>
    <row r="5102" spans="1:22" ht="11.85" customHeight="1" x14ac:dyDescent="0.2">
      <c r="L5102" s="9"/>
      <c r="N5102" s="9"/>
      <c r="P5102" s="9"/>
      <c r="T5102" s="11"/>
    </row>
    <row r="5103" spans="1:22" ht="11.85" customHeight="1" x14ac:dyDescent="0.2">
      <c r="A5103" s="3" t="s">
        <v>1966</v>
      </c>
      <c r="C5103" s="2">
        <f>+C5096+C5101</f>
        <v>0</v>
      </c>
      <c r="E5103" s="2">
        <f>+E5096+E5101</f>
        <v>0</v>
      </c>
      <c r="G5103" s="2">
        <f>+G5096+G5101</f>
        <v>915295</v>
      </c>
      <c r="I5103" s="2">
        <f>+I5096+I5101</f>
        <v>1025000</v>
      </c>
      <c r="K5103" s="2">
        <f>+K5096+K5101</f>
        <v>1025000</v>
      </c>
      <c r="L5103" s="9"/>
      <c r="M5103" s="9">
        <f>+M5096+M5101</f>
        <v>1093000</v>
      </c>
      <c r="N5103" s="9"/>
      <c r="O5103" s="9">
        <f>+O5096+O5101</f>
        <v>0</v>
      </c>
      <c r="P5103" s="9"/>
      <c r="Q5103" s="9">
        <f>+Q5096+Q5101</f>
        <v>1093000</v>
      </c>
      <c r="R5103" s="54"/>
      <c r="U5103" s="13"/>
    </row>
    <row r="5104" spans="1:22" ht="11.85" customHeight="1" x14ac:dyDescent="0.2">
      <c r="L5104" s="9"/>
      <c r="N5104" s="9"/>
      <c r="P5104" s="9"/>
      <c r="T5104" s="11"/>
    </row>
    <row r="5105" spans="1:20" ht="11.85" customHeight="1" x14ac:dyDescent="0.2">
      <c r="L5105" s="9"/>
      <c r="N5105" s="9"/>
      <c r="P5105" s="9"/>
    </row>
    <row r="5106" spans="1:20" ht="11.85" customHeight="1" x14ac:dyDescent="0.2">
      <c r="L5106" s="9"/>
      <c r="N5106" s="9"/>
      <c r="P5106" s="9"/>
    </row>
    <row r="5107" spans="1:20" ht="11.85" customHeight="1" x14ac:dyDescent="0.2">
      <c r="L5107" s="9"/>
      <c r="N5107" s="9"/>
      <c r="P5107" s="9"/>
    </row>
    <row r="5108" spans="1:20" ht="11.85" customHeight="1" x14ac:dyDescent="0.2">
      <c r="L5108" s="9"/>
      <c r="N5108" s="9"/>
      <c r="P5108" s="9"/>
    </row>
    <row r="5109" spans="1:20" ht="11.85" customHeight="1" x14ac:dyDescent="0.2">
      <c r="L5109" s="9"/>
      <c r="N5109" s="9"/>
      <c r="P5109" s="9"/>
    </row>
    <row r="5110" spans="1:20" ht="11.25" customHeight="1" x14ac:dyDescent="0.2">
      <c r="A5110" s="1"/>
      <c r="B5110" s="1"/>
      <c r="E5110" s="2" t="str">
        <f>$E$1</f>
        <v>CITY OF BRADY</v>
      </c>
    </row>
    <row r="5111" spans="1:20" ht="11.25" customHeight="1" x14ac:dyDescent="0.2">
      <c r="E5111" s="2" t="str">
        <f>$E$2</f>
        <v>BUDGET  REPORT</v>
      </c>
    </row>
    <row r="5112" spans="1:20" ht="11.25" customHeight="1" x14ac:dyDescent="0.2">
      <c r="E5112" s="2" t="str">
        <f>$E$3</f>
        <v>FISCAL YEAR 2025 - 2026</v>
      </c>
    </row>
    <row r="5113" spans="1:20" ht="11.25" customHeight="1" x14ac:dyDescent="0.2">
      <c r="A5113" s="3" t="str">
        <f>+A5036</f>
        <v>71- EMPLOYEE BENEFITS TRUST FUND</v>
      </c>
    </row>
    <row r="5114" spans="1:20" ht="11.25" customHeight="1" x14ac:dyDescent="0.2"/>
    <row r="5115" spans="1:20" ht="11.25" customHeight="1" x14ac:dyDescent="0.2">
      <c r="I5115" s="49" t="str">
        <f>$I$6</f>
        <v>(----- 2024-2025------)</v>
      </c>
      <c r="J5115" s="49"/>
      <c r="K5115" s="49"/>
      <c r="L5115" s="6"/>
      <c r="M5115" s="50" t="str">
        <f>$M$6</f>
        <v>2025-2026</v>
      </c>
      <c r="N5115" s="50"/>
      <c r="O5115" s="50"/>
      <c r="P5115" s="50"/>
      <c r="Q5115" s="50"/>
    </row>
    <row r="5116" spans="1:20" ht="11.25" customHeight="1" x14ac:dyDescent="0.2">
      <c r="C5116" s="5" t="str">
        <f>$C$7</f>
        <v>2021-2022</v>
      </c>
      <c r="D5116" s="5"/>
      <c r="E5116" s="5" t="str">
        <f>$E$7</f>
        <v>2022-2023</v>
      </c>
      <c r="F5116" s="5"/>
      <c r="G5116" s="5" t="str">
        <f>$G$7</f>
        <v>2023-2024</v>
      </c>
      <c r="H5116" s="5"/>
      <c r="I5116" s="5" t="s">
        <v>9</v>
      </c>
      <c r="J5116" s="5"/>
      <c r="K5116" s="5" t="str">
        <f>+$K$7</f>
        <v>PROJECTED</v>
      </c>
      <c r="L5116" s="6"/>
      <c r="M5116" s="5" t="str">
        <f>$M$7</f>
        <v>2025-2026</v>
      </c>
      <c r="N5116" s="6"/>
      <c r="O5116" s="5" t="str">
        <f>$O$7</f>
        <v>2025-2026</v>
      </c>
      <c r="P5116" s="6"/>
      <c r="Q5116" s="5" t="str">
        <f>$Q$7</f>
        <v>APPROVED</v>
      </c>
    </row>
    <row r="5117" spans="1:20" ht="11.25" customHeight="1" x14ac:dyDescent="0.2">
      <c r="A5117" s="7" t="s">
        <v>279</v>
      </c>
      <c r="C5117" s="8" t="s">
        <v>12</v>
      </c>
      <c r="D5117" s="5"/>
      <c r="E5117" s="8" t="s">
        <v>12</v>
      </c>
      <c r="F5117" s="5"/>
      <c r="G5117" s="8" t="s">
        <v>12</v>
      </c>
      <c r="H5117" s="5"/>
      <c r="I5117" s="8" t="s">
        <v>13</v>
      </c>
      <c r="J5117" s="5"/>
      <c r="K5117" s="8" t="s">
        <v>13</v>
      </c>
      <c r="L5117" s="6"/>
      <c r="M5117" s="8" t="str">
        <f>$M$8</f>
        <v>BASE</v>
      </c>
      <c r="N5117" s="6"/>
      <c r="O5117" s="8" t="str">
        <f>$O$8</f>
        <v>SUPPLEMENTAL</v>
      </c>
      <c r="P5117" s="6"/>
      <c r="Q5117" s="8" t="str">
        <f>$Q$8</f>
        <v>BUDGET</v>
      </c>
    </row>
    <row r="5118" spans="1:20" s="38" customFormat="1" ht="10.15" customHeight="1" x14ac:dyDescent="0.25">
      <c r="C5118" s="39"/>
      <c r="D5118" s="39"/>
      <c r="E5118" s="39"/>
      <c r="F5118" s="39"/>
      <c r="G5118" s="39"/>
      <c r="H5118" s="39"/>
      <c r="I5118" s="39"/>
      <c r="J5118" s="39"/>
      <c r="K5118" s="39"/>
      <c r="M5118" s="39"/>
      <c r="O5118" s="39"/>
      <c r="Q5118" s="39"/>
      <c r="R5118" s="61"/>
      <c r="S5118" s="39"/>
      <c r="T5118" s="4"/>
    </row>
    <row r="5119" spans="1:20" s="38" customFormat="1" ht="11.25" customHeight="1" x14ac:dyDescent="0.25">
      <c r="C5119" s="39"/>
      <c r="D5119" s="39"/>
      <c r="E5119" s="39"/>
      <c r="F5119" s="39"/>
      <c r="G5119" s="39"/>
      <c r="H5119" s="39"/>
      <c r="I5119" s="39"/>
      <c r="J5119" s="39"/>
      <c r="K5119" s="39"/>
      <c r="L5119" s="40"/>
      <c r="M5119" s="39"/>
      <c r="N5119" s="40"/>
      <c r="O5119" s="39"/>
      <c r="P5119" s="40"/>
      <c r="Q5119" s="39"/>
      <c r="R5119" s="61"/>
      <c r="S5119" s="39"/>
      <c r="T5119" s="4"/>
    </row>
    <row r="5120" spans="1:20" s="38" customFormat="1" ht="11.25" customHeight="1" thickBot="1" x14ac:dyDescent="0.3">
      <c r="A5120" s="3" t="s">
        <v>1130</v>
      </c>
      <c r="B5120" s="3"/>
      <c r="C5120" s="26">
        <f>+C5103</f>
        <v>0</v>
      </c>
      <c r="D5120" s="2"/>
      <c r="E5120" s="26">
        <f>+E5103</f>
        <v>0</v>
      </c>
      <c r="F5120" s="2"/>
      <c r="G5120" s="26">
        <f>+G5103</f>
        <v>915295</v>
      </c>
      <c r="H5120" s="2"/>
      <c r="I5120" s="26">
        <f>+I5103</f>
        <v>1025000</v>
      </c>
      <c r="J5120" s="2"/>
      <c r="K5120" s="26">
        <f>+K5103</f>
        <v>1025000</v>
      </c>
      <c r="L5120" s="9"/>
      <c r="M5120" s="34">
        <f>+M5103</f>
        <v>1093000</v>
      </c>
      <c r="N5120" s="9"/>
      <c r="O5120" s="34">
        <f>+O5103</f>
        <v>0</v>
      </c>
      <c r="P5120" s="9"/>
      <c r="Q5120" s="34">
        <f>+Q5103</f>
        <v>1093000</v>
      </c>
      <c r="R5120" s="51"/>
      <c r="S5120" s="39"/>
      <c r="T5120" s="4"/>
    </row>
    <row r="5121" spans="1:20" s="38" customFormat="1" ht="11.25" customHeight="1" thickTop="1" x14ac:dyDescent="0.25">
      <c r="A5121" s="3"/>
      <c r="B5121" s="3"/>
      <c r="C5121" s="2"/>
      <c r="D5121" s="2"/>
      <c r="E5121" s="2"/>
      <c r="F5121" s="2"/>
      <c r="G5121" s="2"/>
      <c r="H5121" s="2"/>
      <c r="I5121" s="2"/>
      <c r="J5121" s="2"/>
      <c r="K5121" s="2"/>
      <c r="L5121" s="9"/>
      <c r="M5121" s="2"/>
      <c r="N5121" s="9"/>
      <c r="O5121" s="2"/>
      <c r="P5121" s="9"/>
      <c r="Q5121" s="2"/>
      <c r="R5121" s="51"/>
      <c r="S5121" s="39"/>
      <c r="T5121" s="4"/>
    </row>
    <row r="5122" spans="1:20" s="38" customFormat="1" ht="11.25" customHeight="1" thickBot="1" x14ac:dyDescent="0.3">
      <c r="A5122" s="3" t="s">
        <v>1131</v>
      </c>
      <c r="B5122" s="3"/>
      <c r="C5122" s="26">
        <f>C5057-C5120</f>
        <v>0</v>
      </c>
      <c r="D5122" s="2"/>
      <c r="E5122" s="26">
        <f>E5057-E5120</f>
        <v>0</v>
      </c>
      <c r="F5122" s="2"/>
      <c r="G5122" s="26">
        <f>G5057-G5120</f>
        <v>1057.7900000000373</v>
      </c>
      <c r="H5122" s="2"/>
      <c r="I5122" s="26">
        <f>I5057-I5120</f>
        <v>1000</v>
      </c>
      <c r="J5122" s="2"/>
      <c r="K5122" s="26">
        <f>K5057-K5120</f>
        <v>1000</v>
      </c>
      <c r="L5122" s="9"/>
      <c r="M5122" s="34">
        <f>M5057-M5120</f>
        <v>1000</v>
      </c>
      <c r="N5122" s="9"/>
      <c r="O5122" s="34">
        <f>O5057-O5120</f>
        <v>0</v>
      </c>
      <c r="P5122" s="9"/>
      <c r="Q5122" s="34">
        <f>Q5057-Q5120</f>
        <v>1000</v>
      </c>
      <c r="R5122" s="51"/>
      <c r="S5122" s="39"/>
      <c r="T5122" s="4"/>
    </row>
    <row r="5123" spans="1:20" s="38" customFormat="1" ht="11.25" customHeight="1" thickTop="1" x14ac:dyDescent="0.25">
      <c r="A5123" s="3"/>
      <c r="B5123" s="3"/>
      <c r="C5123" s="2"/>
      <c r="D5123" s="2"/>
      <c r="E5123" s="2"/>
      <c r="F5123" s="2"/>
      <c r="G5123" s="2"/>
      <c r="H5123" s="2"/>
      <c r="I5123" s="2"/>
      <c r="J5123" s="2"/>
      <c r="K5123" s="2"/>
      <c r="L5123" s="9"/>
      <c r="M5123" s="2"/>
      <c r="N5123" s="9"/>
      <c r="O5123" s="2"/>
      <c r="P5123" s="9"/>
      <c r="Q5123" s="2"/>
      <c r="R5123" s="51"/>
      <c r="S5123" s="39"/>
      <c r="T5123" s="4"/>
    </row>
    <row r="5124" spans="1:20" s="38" customFormat="1" ht="11.25" customHeight="1" x14ac:dyDescent="0.25">
      <c r="A5124" s="3"/>
      <c r="B5124" s="3"/>
      <c r="C5124" s="2"/>
      <c r="D5124" s="2"/>
      <c r="E5124" s="2"/>
      <c r="F5124" s="2"/>
      <c r="G5124" s="2"/>
      <c r="H5124" s="2"/>
      <c r="I5124" s="2"/>
      <c r="J5124" s="2"/>
      <c r="K5124" s="2"/>
      <c r="L5124" s="9"/>
      <c r="M5124" s="2"/>
      <c r="N5124" s="9"/>
      <c r="O5124" s="2"/>
      <c r="P5124" s="9"/>
      <c r="Q5124" s="2"/>
      <c r="R5124" s="51"/>
      <c r="S5124" s="39"/>
      <c r="T5124" s="4"/>
    </row>
    <row r="5125" spans="1:20" s="38" customFormat="1" ht="11.25" customHeight="1" x14ac:dyDescent="0.25">
      <c r="A5125" s="3" t="s">
        <v>1132</v>
      </c>
      <c r="B5125" s="3"/>
      <c r="C5125" s="2"/>
      <c r="D5125" s="2"/>
      <c r="E5125" s="2"/>
      <c r="F5125" s="2"/>
      <c r="G5125" s="2"/>
      <c r="H5125" s="2"/>
      <c r="I5125" s="2"/>
      <c r="J5125" s="2"/>
      <c r="K5125" s="2"/>
      <c r="L5125" s="9"/>
      <c r="M5125" s="2"/>
      <c r="N5125" s="9"/>
      <c r="O5125" s="2"/>
      <c r="P5125" s="9"/>
      <c r="Q5125" s="2"/>
      <c r="R5125" s="51"/>
      <c r="S5125" s="39"/>
      <c r="T5125" s="4"/>
    </row>
    <row r="5126" spans="1:20" s="38" customFormat="1" ht="11.25" customHeight="1" thickBot="1" x14ac:dyDescent="0.3">
      <c r="A5126" s="3" t="s">
        <v>17</v>
      </c>
      <c r="B5126" s="3"/>
      <c r="C5126" s="26">
        <f>C5043+C5057-C5103</f>
        <v>0</v>
      </c>
      <c r="D5126" s="2"/>
      <c r="E5126" s="26">
        <f>E5043+E5057-E5103</f>
        <v>0</v>
      </c>
      <c r="F5126" s="2"/>
      <c r="G5126" s="26">
        <f>G5043+G5057-G5103</f>
        <v>1057.7900000000373</v>
      </c>
      <c r="H5126" s="2"/>
      <c r="I5126" s="26">
        <f>I5043+I5057-I5103</f>
        <v>2057.7900000000373</v>
      </c>
      <c r="J5126" s="2"/>
      <c r="K5126" s="26">
        <f>K5043+K5057-K5103</f>
        <v>2057.7900000000373</v>
      </c>
      <c r="L5126" s="9"/>
      <c r="M5126" s="34">
        <f>M5043+M5057-M5103</f>
        <v>3057.7900000000373</v>
      </c>
      <c r="N5126" s="9"/>
      <c r="O5126" s="2"/>
      <c r="P5126" s="9"/>
      <c r="Q5126" s="34">
        <f>Q5043+Q5057-Q5103</f>
        <v>3057.7900000000373</v>
      </c>
      <c r="R5126" s="51"/>
      <c r="S5126" s="39"/>
      <c r="T5126" s="11"/>
    </row>
    <row r="5127" spans="1:20" s="38" customFormat="1" ht="11.25" customHeight="1" thickTop="1" x14ac:dyDescent="0.25">
      <c r="A5127" s="3"/>
      <c r="B5127" s="3"/>
      <c r="C5127" s="2"/>
      <c r="D5127" s="2"/>
      <c r="E5127" s="2"/>
      <c r="F5127" s="2"/>
      <c r="G5127" s="2"/>
      <c r="H5127" s="2"/>
      <c r="I5127" s="2"/>
      <c r="J5127" s="2"/>
      <c r="K5127" s="2"/>
      <c r="L5127" s="9"/>
      <c r="M5127" s="2"/>
      <c r="N5127" s="9"/>
      <c r="O5127" s="2"/>
      <c r="P5127" s="9"/>
      <c r="Q5127" s="2"/>
      <c r="R5127" s="51"/>
      <c r="S5127" s="39"/>
      <c r="T5127" s="4"/>
    </row>
    <row r="5128" spans="1:20" s="38" customFormat="1" ht="11.25" customHeight="1" x14ac:dyDescent="0.25">
      <c r="C5128" s="39"/>
      <c r="D5128" s="39"/>
      <c r="E5128" s="39"/>
      <c r="F5128" s="39"/>
      <c r="G5128" s="39"/>
      <c r="H5128" s="39"/>
      <c r="I5128" s="39"/>
      <c r="J5128" s="39"/>
      <c r="K5128" s="39"/>
      <c r="M5128" s="39"/>
      <c r="O5128" s="39"/>
      <c r="Q5128" s="39"/>
      <c r="R5128" s="61"/>
      <c r="S5128" s="39"/>
      <c r="T5128" s="4"/>
    </row>
    <row r="5129" spans="1:20" s="38" customFormat="1" ht="11.25" customHeight="1" x14ac:dyDescent="0.25">
      <c r="C5129" s="39"/>
      <c r="D5129" s="39"/>
      <c r="E5129" s="39"/>
      <c r="F5129" s="39"/>
      <c r="G5129" s="39"/>
      <c r="H5129" s="39"/>
      <c r="I5129" s="39"/>
      <c r="J5129" s="39"/>
      <c r="K5129" s="39"/>
      <c r="M5129" s="39"/>
      <c r="O5129" s="39"/>
      <c r="Q5129" s="39"/>
      <c r="R5129" s="61"/>
      <c r="S5129" s="39"/>
      <c r="T5129" s="4"/>
    </row>
    <row r="5130" spans="1:20" s="38" customFormat="1" ht="11.25" customHeight="1" x14ac:dyDescent="0.25">
      <c r="C5130" s="39"/>
      <c r="D5130" s="39"/>
      <c r="E5130" s="39"/>
      <c r="F5130" s="39"/>
      <c r="G5130" s="39"/>
      <c r="H5130" s="39"/>
      <c r="I5130" s="39"/>
      <c r="J5130" s="39"/>
      <c r="K5130" s="39"/>
      <c r="M5130" s="39"/>
      <c r="O5130" s="39"/>
      <c r="Q5130" s="39"/>
      <c r="R5130" s="61"/>
      <c r="S5130" s="39"/>
      <c r="T5130" s="4"/>
    </row>
    <row r="5131" spans="1:20" s="38" customFormat="1" ht="11.25" customHeight="1" x14ac:dyDescent="0.25">
      <c r="C5131" s="39"/>
      <c r="D5131" s="39"/>
      <c r="E5131" s="39"/>
      <c r="F5131" s="39"/>
      <c r="G5131" s="39"/>
      <c r="H5131" s="39"/>
      <c r="I5131" s="39"/>
      <c r="J5131" s="39"/>
      <c r="K5131" s="39"/>
      <c r="M5131" s="39"/>
      <c r="O5131" s="39"/>
      <c r="Q5131" s="39"/>
      <c r="R5131" s="61"/>
      <c r="S5131" s="39"/>
      <c r="T5131" s="4"/>
    </row>
    <row r="5132" spans="1:20" s="38" customFormat="1" ht="11.25" customHeight="1" x14ac:dyDescent="0.25">
      <c r="C5132" s="39"/>
      <c r="D5132" s="39"/>
      <c r="E5132" s="39"/>
      <c r="F5132" s="39"/>
      <c r="G5132" s="39"/>
      <c r="H5132" s="39"/>
      <c r="I5132" s="39"/>
      <c r="J5132" s="39"/>
      <c r="K5132" s="39"/>
      <c r="M5132" s="39"/>
      <c r="O5132" s="39"/>
      <c r="Q5132" s="39"/>
      <c r="R5132" s="61"/>
      <c r="S5132" s="39"/>
      <c r="T5132" s="4"/>
    </row>
    <row r="5133" spans="1:20" ht="11.85" customHeight="1" x14ac:dyDescent="0.2">
      <c r="A5133" s="1"/>
      <c r="B5133" s="1"/>
      <c r="E5133" s="2" t="str">
        <f>$E$1</f>
        <v>CITY OF BRADY</v>
      </c>
    </row>
    <row r="5134" spans="1:20" ht="11.85" customHeight="1" x14ac:dyDescent="0.2">
      <c r="E5134" s="2" t="str">
        <f>$E$2</f>
        <v>BUDGET  REPORT</v>
      </c>
    </row>
    <row r="5135" spans="1:20" ht="11.85" customHeight="1" x14ac:dyDescent="0.2">
      <c r="E5135" s="2" t="str">
        <f>$E$3</f>
        <v>FISCAL YEAR 2025 - 2026</v>
      </c>
    </row>
    <row r="5136" spans="1:20" ht="11.85" customHeight="1" x14ac:dyDescent="0.2">
      <c r="A5136" s="3" t="s">
        <v>1967</v>
      </c>
    </row>
    <row r="5137" spans="1:18" ht="11.85" customHeight="1" x14ac:dyDescent="0.2"/>
    <row r="5138" spans="1:18" ht="11.85" customHeight="1" x14ac:dyDescent="0.2">
      <c r="I5138" s="49" t="str">
        <f>$I$6</f>
        <v>(----- 2024-2025------)</v>
      </c>
      <c r="J5138" s="49"/>
      <c r="K5138" s="49"/>
      <c r="L5138" s="6"/>
      <c r="M5138" s="50" t="str">
        <f>$M$6</f>
        <v>2025-2026</v>
      </c>
      <c r="N5138" s="50"/>
      <c r="O5138" s="50"/>
      <c r="P5138" s="50"/>
      <c r="Q5138" s="50"/>
    </row>
    <row r="5139" spans="1:18" ht="11.85" customHeight="1" x14ac:dyDescent="0.2">
      <c r="C5139" s="5" t="str">
        <f>$C$7</f>
        <v>2021-2022</v>
      </c>
      <c r="D5139" s="5"/>
      <c r="E5139" s="5" t="str">
        <f>$E$7</f>
        <v>2022-2023</v>
      </c>
      <c r="F5139" s="5"/>
      <c r="G5139" s="5" t="str">
        <f>$G$7</f>
        <v>2023-2024</v>
      </c>
      <c r="H5139" s="5"/>
      <c r="I5139" s="5" t="s">
        <v>9</v>
      </c>
      <c r="J5139" s="5"/>
      <c r="K5139" s="5" t="str">
        <f>+$K$7</f>
        <v>PROJECTED</v>
      </c>
      <c r="L5139" s="6"/>
      <c r="M5139" s="5" t="str">
        <f>$M$7</f>
        <v>2025-2026</v>
      </c>
      <c r="N5139" s="6"/>
      <c r="O5139" s="5" t="str">
        <f>$O$7</f>
        <v>2025-2026</v>
      </c>
      <c r="P5139" s="6"/>
      <c r="Q5139" s="5" t="str">
        <f>$Q$7</f>
        <v>APPROVED</v>
      </c>
    </row>
    <row r="5140" spans="1:18" ht="11.85" customHeight="1" x14ac:dyDescent="0.2">
      <c r="A5140" s="7"/>
      <c r="C5140" s="8" t="s">
        <v>12</v>
      </c>
      <c r="D5140" s="5"/>
      <c r="E5140" s="8" t="s">
        <v>12</v>
      </c>
      <c r="F5140" s="5"/>
      <c r="G5140" s="8" t="s">
        <v>12</v>
      </c>
      <c r="H5140" s="5"/>
      <c r="I5140" s="8" t="s">
        <v>13</v>
      </c>
      <c r="J5140" s="5"/>
      <c r="K5140" s="8" t="s">
        <v>13</v>
      </c>
      <c r="L5140" s="6"/>
      <c r="M5140" s="8" t="str">
        <f>$M$8</f>
        <v>BASE</v>
      </c>
      <c r="N5140" s="6"/>
      <c r="O5140" s="8" t="str">
        <f>$O$8</f>
        <v>SUPPLEMENTAL</v>
      </c>
      <c r="P5140" s="6"/>
      <c r="Q5140" s="8" t="str">
        <f>$Q$8</f>
        <v>BUDGET</v>
      </c>
    </row>
    <row r="5141" spans="1:18" ht="11.85" customHeight="1" x14ac:dyDescent="0.2"/>
    <row r="5142" spans="1:18" ht="11.85" customHeight="1" x14ac:dyDescent="0.2">
      <c r="A5142" s="3" t="s">
        <v>16</v>
      </c>
    </row>
    <row r="5143" spans="1:18" ht="11.85" customHeight="1" x14ac:dyDescent="0.2">
      <c r="A5143" s="3" t="s">
        <v>17</v>
      </c>
      <c r="C5143" s="2">
        <v>184860.45</v>
      </c>
      <c r="E5143" s="2">
        <f>+C5535</f>
        <v>248058.25</v>
      </c>
      <c r="G5143" s="2">
        <f>+E5535</f>
        <v>341606.54000000004</v>
      </c>
      <c r="I5143" s="2">
        <f>+G5535</f>
        <v>361869.11999999988</v>
      </c>
      <c r="K5143" s="2">
        <f>+I5143</f>
        <v>361869.11999999988</v>
      </c>
      <c r="L5143" s="9"/>
      <c r="M5143" s="9">
        <f>+K5535</f>
        <v>116122.12000000011</v>
      </c>
      <c r="N5143" s="9"/>
      <c r="P5143" s="9"/>
      <c r="Q5143" s="9">
        <f>M5143</f>
        <v>116122.12000000011</v>
      </c>
    </row>
    <row r="5144" spans="1:18" ht="11.85" customHeight="1" x14ac:dyDescent="0.2">
      <c r="L5144" s="9"/>
      <c r="N5144" s="9"/>
      <c r="P5144" s="9"/>
    </row>
    <row r="5145" spans="1:18" ht="11.85" customHeight="1" x14ac:dyDescent="0.2">
      <c r="A5145" s="10" t="s">
        <v>18</v>
      </c>
      <c r="L5145" s="9"/>
      <c r="N5145" s="9"/>
      <c r="P5145" s="9"/>
    </row>
    <row r="5146" spans="1:18" ht="11.85" customHeight="1" x14ac:dyDescent="0.2">
      <c r="L5146" s="9"/>
      <c r="N5146" s="9"/>
      <c r="P5146" s="9"/>
    </row>
    <row r="5147" spans="1:18" ht="11.85" customHeight="1" x14ac:dyDescent="0.2">
      <c r="A5147" s="10" t="s">
        <v>1924</v>
      </c>
      <c r="L5147" s="9"/>
      <c r="N5147" s="9"/>
      <c r="P5147" s="9"/>
    </row>
    <row r="5148" spans="1:18" ht="11.85" hidden="1" customHeight="1" x14ac:dyDescent="0.2">
      <c r="A5148" s="3" t="s">
        <v>1968</v>
      </c>
      <c r="C5148" s="2">
        <v>0</v>
      </c>
      <c r="E5148" s="2">
        <v>0</v>
      </c>
      <c r="G5148" s="2">
        <v>0</v>
      </c>
      <c r="I5148" s="2">
        <v>0</v>
      </c>
      <c r="K5148" s="2">
        <v>0</v>
      </c>
      <c r="L5148" s="9"/>
      <c r="M5148" s="2">
        <v>0</v>
      </c>
      <c r="N5148" s="9"/>
      <c r="O5148" s="2">
        <v>0</v>
      </c>
      <c r="P5148" s="9"/>
      <c r="Q5148" s="2">
        <f>M5148+O5148</f>
        <v>0</v>
      </c>
    </row>
    <row r="5149" spans="1:18" ht="11.85" customHeight="1" x14ac:dyDescent="0.2">
      <c r="A5149" s="3" t="s">
        <v>1969</v>
      </c>
      <c r="C5149" s="2">
        <v>258241.4</v>
      </c>
      <c r="E5149" s="2">
        <v>278171.07</v>
      </c>
      <c r="G5149" s="2">
        <v>280121.73</v>
      </c>
      <c r="I5149" s="2">
        <v>265000</v>
      </c>
      <c r="K5149" s="2">
        <v>265000</v>
      </c>
      <c r="L5149" s="9"/>
      <c r="M5149" s="2">
        <v>275000</v>
      </c>
      <c r="N5149" s="9"/>
      <c r="O5149" s="2">
        <v>0</v>
      </c>
      <c r="P5149" s="9"/>
      <c r="Q5149" s="2">
        <f>M5149+O5149</f>
        <v>275000</v>
      </c>
      <c r="R5149" s="52"/>
    </row>
    <row r="5150" spans="1:18" ht="11.85" hidden="1" customHeight="1" x14ac:dyDescent="0.2">
      <c r="A5150" s="3" t="s">
        <v>1970</v>
      </c>
      <c r="C5150" s="2">
        <v>0</v>
      </c>
      <c r="E5150" s="2">
        <v>0</v>
      </c>
      <c r="G5150" s="2">
        <v>0</v>
      </c>
      <c r="I5150" s="2">
        <v>0</v>
      </c>
      <c r="K5150" s="2">
        <v>0</v>
      </c>
      <c r="L5150" s="9"/>
      <c r="M5150" s="2">
        <v>0</v>
      </c>
      <c r="N5150" s="9"/>
      <c r="O5150" s="2">
        <v>0</v>
      </c>
      <c r="P5150" s="9"/>
      <c r="Q5150" s="2">
        <f>M5150+O5150</f>
        <v>0</v>
      </c>
    </row>
    <row r="5151" spans="1:18" ht="11.85" customHeight="1" x14ac:dyDescent="0.2">
      <c r="A5151" s="3" t="s">
        <v>1971</v>
      </c>
      <c r="C5151" s="2">
        <v>0</v>
      </c>
      <c r="E5151" s="2">
        <v>0</v>
      </c>
      <c r="G5151" s="2">
        <v>0</v>
      </c>
      <c r="I5151" s="2">
        <v>0</v>
      </c>
      <c r="K5151" s="2">
        <v>0</v>
      </c>
      <c r="L5151" s="9"/>
      <c r="M5151" s="2">
        <v>0</v>
      </c>
      <c r="N5151" s="9"/>
      <c r="O5151" s="2">
        <v>0</v>
      </c>
      <c r="P5151" s="9"/>
      <c r="Q5151" s="2">
        <f>M5151+O5151</f>
        <v>0</v>
      </c>
    </row>
    <row r="5152" spans="1:18" ht="11.85" customHeight="1" x14ac:dyDescent="0.2">
      <c r="A5152" s="3" t="s">
        <v>1972</v>
      </c>
      <c r="C5152" s="2">
        <v>0</v>
      </c>
      <c r="E5152" s="2">
        <v>0</v>
      </c>
      <c r="G5152" s="2">
        <v>0</v>
      </c>
      <c r="I5152" s="2">
        <v>0</v>
      </c>
      <c r="K5152" s="2">
        <v>0</v>
      </c>
      <c r="L5152" s="9"/>
      <c r="M5152" s="2">
        <v>0</v>
      </c>
      <c r="N5152" s="9"/>
      <c r="O5152" s="2">
        <v>0</v>
      </c>
      <c r="P5152" s="9"/>
      <c r="Q5152" s="2">
        <f>M5152+O5152</f>
        <v>0</v>
      </c>
      <c r="R5152" s="54"/>
    </row>
    <row r="5153" spans="1:20" ht="6" customHeight="1" x14ac:dyDescent="0.2">
      <c r="L5153" s="9"/>
      <c r="N5153" s="9"/>
      <c r="P5153" s="9"/>
    </row>
    <row r="5154" spans="1:20" ht="11.85" customHeight="1" x14ac:dyDescent="0.2">
      <c r="A5154" s="3" t="s">
        <v>1973</v>
      </c>
      <c r="C5154" s="2">
        <v>27399.72</v>
      </c>
      <c r="E5154" s="2">
        <v>608</v>
      </c>
      <c r="G5154" s="2">
        <v>608</v>
      </c>
      <c r="I5154" s="2">
        <v>600</v>
      </c>
      <c r="K5154" s="2">
        <v>600</v>
      </c>
      <c r="L5154" s="9"/>
      <c r="M5154" s="2">
        <v>0</v>
      </c>
      <c r="N5154" s="9"/>
      <c r="O5154" s="2">
        <v>0</v>
      </c>
      <c r="P5154" s="9"/>
      <c r="Q5154" s="2">
        <f t="shared" ref="Q5154:Q5161" si="139">M5154+O5154</f>
        <v>0</v>
      </c>
    </row>
    <row r="5155" spans="1:20" ht="11.85" hidden="1" customHeight="1" x14ac:dyDescent="0.2">
      <c r="A5155" s="19" t="s">
        <v>1974</v>
      </c>
      <c r="B5155" s="19"/>
      <c r="C5155" s="18">
        <v>0</v>
      </c>
      <c r="D5155" s="18"/>
      <c r="E5155" s="18">
        <v>0</v>
      </c>
      <c r="F5155" s="18"/>
      <c r="G5155" s="18">
        <v>0</v>
      </c>
      <c r="H5155" s="18"/>
      <c r="I5155" s="18">
        <v>0</v>
      </c>
      <c r="J5155" s="18"/>
      <c r="K5155" s="18">
        <v>0</v>
      </c>
      <c r="L5155" s="20"/>
      <c r="M5155" s="18">
        <v>0</v>
      </c>
      <c r="N5155" s="20"/>
      <c r="O5155" s="18">
        <v>0</v>
      </c>
      <c r="P5155" s="20"/>
      <c r="Q5155" s="18">
        <f t="shared" si="139"/>
        <v>0</v>
      </c>
    </row>
    <row r="5156" spans="1:20" ht="11.85" customHeight="1" x14ac:dyDescent="0.2">
      <c r="A5156" s="3" t="s">
        <v>1975</v>
      </c>
      <c r="C5156" s="2">
        <v>77629.03</v>
      </c>
      <c r="E5156" s="2">
        <v>122883.75</v>
      </c>
      <c r="G5156" s="2">
        <v>123186.9</v>
      </c>
      <c r="I5156" s="2">
        <v>75000</v>
      </c>
      <c r="K5156" s="2">
        <v>75000</v>
      </c>
      <c r="L5156" s="9"/>
      <c r="M5156" s="2">
        <v>80000</v>
      </c>
      <c r="N5156" s="9"/>
      <c r="O5156" s="2">
        <v>0</v>
      </c>
      <c r="P5156" s="9"/>
      <c r="Q5156" s="2">
        <f t="shared" si="139"/>
        <v>80000</v>
      </c>
    </row>
    <row r="5157" spans="1:20" ht="11.85" customHeight="1" x14ac:dyDescent="0.2">
      <c r="A5157" s="3" t="s">
        <v>1976</v>
      </c>
      <c r="C5157" s="2">
        <v>7806.87</v>
      </c>
      <c r="E5157" s="2">
        <v>15509.51</v>
      </c>
      <c r="G5157" s="2">
        <v>533.4</v>
      </c>
      <c r="I5157" s="2">
        <v>5000</v>
      </c>
      <c r="K5157" s="2">
        <v>5000</v>
      </c>
      <c r="L5157" s="9"/>
      <c r="M5157" s="2">
        <v>0</v>
      </c>
      <c r="N5157" s="9"/>
      <c r="O5157" s="2">
        <v>0</v>
      </c>
      <c r="P5157" s="9"/>
      <c r="Q5157" s="2">
        <f t="shared" si="139"/>
        <v>0</v>
      </c>
    </row>
    <row r="5158" spans="1:20" ht="11.85" customHeight="1" x14ac:dyDescent="0.2">
      <c r="A5158" s="3" t="s">
        <v>1977</v>
      </c>
      <c r="C5158" s="2">
        <v>12322.2</v>
      </c>
      <c r="E5158" s="2">
        <v>16144.48</v>
      </c>
      <c r="G5158" s="2">
        <v>22750.81</v>
      </c>
      <c r="I5158" s="2">
        <v>15000</v>
      </c>
      <c r="K5158" s="2">
        <v>15000</v>
      </c>
      <c r="L5158" s="9"/>
      <c r="M5158" s="2">
        <v>20000</v>
      </c>
      <c r="N5158" s="9"/>
      <c r="O5158" s="2">
        <v>0</v>
      </c>
      <c r="P5158" s="9"/>
      <c r="Q5158" s="2">
        <f t="shared" si="139"/>
        <v>20000</v>
      </c>
      <c r="T5158" s="14"/>
    </row>
    <row r="5159" spans="1:20" ht="11.85" customHeight="1" x14ac:dyDescent="0.2">
      <c r="A5159" s="3" t="s">
        <v>1978</v>
      </c>
      <c r="C5159" s="2">
        <v>0</v>
      </c>
      <c r="E5159" s="2">
        <v>0</v>
      </c>
      <c r="G5159" s="2">
        <v>0</v>
      </c>
      <c r="I5159" s="2">
        <v>0</v>
      </c>
      <c r="K5159" s="2">
        <v>0</v>
      </c>
      <c r="L5159" s="9"/>
      <c r="M5159" s="2">
        <v>0</v>
      </c>
      <c r="N5159" s="9"/>
      <c r="O5159" s="2">
        <v>0</v>
      </c>
      <c r="P5159" s="9"/>
      <c r="Q5159" s="2">
        <f t="shared" si="139"/>
        <v>0</v>
      </c>
    </row>
    <row r="5160" spans="1:20" ht="11.85" customHeight="1" x14ac:dyDescent="0.2">
      <c r="A5160" s="3" t="s">
        <v>1979</v>
      </c>
      <c r="C5160" s="2">
        <v>700</v>
      </c>
      <c r="E5160" s="2">
        <v>0</v>
      </c>
      <c r="G5160" s="2">
        <v>0</v>
      </c>
      <c r="I5160" s="2">
        <v>0</v>
      </c>
      <c r="K5160" s="2">
        <v>6175</v>
      </c>
      <c r="L5160" s="9"/>
      <c r="M5160" s="2">
        <v>0</v>
      </c>
      <c r="N5160" s="9"/>
      <c r="O5160" s="2">
        <v>0</v>
      </c>
      <c r="P5160" s="9"/>
      <c r="Q5160" s="2">
        <f t="shared" si="139"/>
        <v>0</v>
      </c>
    </row>
    <row r="5161" spans="1:20" ht="11.85" customHeight="1" x14ac:dyDescent="0.2">
      <c r="A5161" s="3" t="s">
        <v>1980</v>
      </c>
      <c r="C5161" s="2">
        <v>462.26</v>
      </c>
      <c r="E5161" s="2">
        <v>6</v>
      </c>
      <c r="G5161" s="2">
        <v>47.18</v>
      </c>
      <c r="I5161" s="2">
        <v>0</v>
      </c>
      <c r="K5161" s="2">
        <v>0</v>
      </c>
      <c r="L5161" s="9"/>
      <c r="M5161" s="2">
        <v>0</v>
      </c>
      <c r="N5161" s="9"/>
      <c r="O5161" s="2">
        <v>0</v>
      </c>
      <c r="P5161" s="9"/>
      <c r="Q5161" s="2">
        <f t="shared" si="139"/>
        <v>0</v>
      </c>
      <c r="R5161" s="54"/>
    </row>
    <row r="5162" spans="1:20" ht="7.5" customHeight="1" x14ac:dyDescent="0.2">
      <c r="L5162" s="9"/>
      <c r="N5162" s="9"/>
      <c r="P5162" s="9"/>
    </row>
    <row r="5163" spans="1:20" ht="7.5" customHeight="1" x14ac:dyDescent="0.2">
      <c r="L5163" s="9"/>
      <c r="N5163" s="9"/>
      <c r="P5163" s="9"/>
    </row>
    <row r="5164" spans="1:20" ht="11.85" customHeight="1" x14ac:dyDescent="0.2">
      <c r="A5164" s="3" t="s">
        <v>1981</v>
      </c>
      <c r="C5164" s="2">
        <v>0</v>
      </c>
      <c r="E5164" s="2">
        <v>12713</v>
      </c>
      <c r="G5164" s="2">
        <v>0</v>
      </c>
      <c r="I5164" s="2">
        <v>0</v>
      </c>
      <c r="K5164" s="2">
        <v>0</v>
      </c>
      <c r="L5164" s="9"/>
      <c r="M5164" s="2">
        <v>0</v>
      </c>
      <c r="N5164" s="9"/>
      <c r="O5164" s="2">
        <v>0</v>
      </c>
      <c r="P5164" s="9"/>
      <c r="Q5164" s="2">
        <f t="shared" ref="Q5164:Q5197" si="140">M5164+O5164</f>
        <v>0</v>
      </c>
    </row>
    <row r="5165" spans="1:20" ht="11.85" hidden="1" customHeight="1" x14ac:dyDescent="0.2">
      <c r="A5165" s="3" t="s">
        <v>1982</v>
      </c>
      <c r="C5165" s="2">
        <v>0</v>
      </c>
      <c r="E5165" s="2">
        <v>0</v>
      </c>
      <c r="G5165" s="2">
        <v>0</v>
      </c>
      <c r="I5165" s="2">
        <v>0</v>
      </c>
      <c r="K5165" s="2">
        <v>0</v>
      </c>
      <c r="L5165" s="9"/>
      <c r="M5165" s="2">
        <v>0</v>
      </c>
      <c r="N5165" s="9"/>
      <c r="O5165" s="2">
        <v>0</v>
      </c>
      <c r="P5165" s="9"/>
      <c r="Q5165" s="2">
        <f t="shared" si="140"/>
        <v>0</v>
      </c>
    </row>
    <row r="5166" spans="1:20" ht="11.85" hidden="1" customHeight="1" x14ac:dyDescent="0.2">
      <c r="A5166" s="3" t="s">
        <v>1983</v>
      </c>
      <c r="C5166" s="2">
        <v>0</v>
      </c>
      <c r="E5166" s="2">
        <v>0</v>
      </c>
      <c r="G5166" s="2">
        <v>0</v>
      </c>
      <c r="I5166" s="2">
        <v>0</v>
      </c>
      <c r="K5166" s="2">
        <v>0</v>
      </c>
      <c r="L5166" s="9"/>
      <c r="M5166" s="2">
        <v>0</v>
      </c>
      <c r="N5166" s="9"/>
      <c r="O5166" s="2">
        <v>0</v>
      </c>
      <c r="P5166" s="9"/>
      <c r="Q5166" s="2">
        <f t="shared" si="140"/>
        <v>0</v>
      </c>
    </row>
    <row r="5167" spans="1:20" ht="11.85" hidden="1" customHeight="1" x14ac:dyDescent="0.2">
      <c r="A5167" s="3" t="s">
        <v>1984</v>
      </c>
      <c r="C5167" s="2">
        <v>0</v>
      </c>
      <c r="E5167" s="2">
        <v>0</v>
      </c>
      <c r="G5167" s="2">
        <v>0</v>
      </c>
      <c r="I5167" s="2">
        <v>0</v>
      </c>
      <c r="K5167" s="2">
        <v>0</v>
      </c>
      <c r="L5167" s="9"/>
      <c r="M5167" s="2">
        <v>0</v>
      </c>
      <c r="N5167" s="9"/>
      <c r="O5167" s="2">
        <v>0</v>
      </c>
      <c r="P5167" s="9"/>
      <c r="Q5167" s="2">
        <f t="shared" si="140"/>
        <v>0</v>
      </c>
    </row>
    <row r="5168" spans="1:20" ht="11.85" hidden="1" customHeight="1" x14ac:dyDescent="0.2">
      <c r="A5168" s="3" t="s">
        <v>1985</v>
      </c>
      <c r="C5168" s="2">
        <v>0</v>
      </c>
      <c r="E5168" s="2">
        <v>0</v>
      </c>
      <c r="G5168" s="2">
        <v>0</v>
      </c>
      <c r="I5168" s="2">
        <v>0</v>
      </c>
      <c r="K5168" s="2">
        <v>0</v>
      </c>
      <c r="L5168" s="9"/>
      <c r="M5168" s="2">
        <v>0</v>
      </c>
      <c r="N5168" s="9"/>
      <c r="O5168" s="2">
        <v>0</v>
      </c>
      <c r="P5168" s="9"/>
      <c r="Q5168" s="2">
        <f t="shared" si="140"/>
        <v>0</v>
      </c>
    </row>
    <row r="5169" spans="1:17" ht="11.85" hidden="1" customHeight="1" x14ac:dyDescent="0.2">
      <c r="A5169" s="3" t="s">
        <v>1986</v>
      </c>
      <c r="C5169" s="2">
        <v>0</v>
      </c>
      <c r="E5169" s="2">
        <v>0</v>
      </c>
      <c r="G5169" s="2">
        <v>0</v>
      </c>
      <c r="I5169" s="2">
        <v>0</v>
      </c>
      <c r="K5169" s="2">
        <v>0</v>
      </c>
      <c r="L5169" s="9"/>
      <c r="M5169" s="2">
        <v>0</v>
      </c>
      <c r="N5169" s="9"/>
      <c r="O5169" s="2">
        <v>0</v>
      </c>
      <c r="P5169" s="9"/>
      <c r="Q5169" s="2">
        <f t="shared" si="140"/>
        <v>0</v>
      </c>
    </row>
    <row r="5170" spans="1:17" ht="11.85" hidden="1" customHeight="1" x14ac:dyDescent="0.2">
      <c r="A5170" s="3" t="s">
        <v>1987</v>
      </c>
      <c r="C5170" s="2">
        <v>0</v>
      </c>
      <c r="E5170" s="2">
        <v>0</v>
      </c>
      <c r="G5170" s="2">
        <v>0</v>
      </c>
      <c r="I5170" s="2">
        <v>0</v>
      </c>
      <c r="K5170" s="2">
        <v>0</v>
      </c>
      <c r="L5170" s="9"/>
      <c r="M5170" s="2">
        <v>0</v>
      </c>
      <c r="N5170" s="9"/>
      <c r="O5170" s="2">
        <v>0</v>
      </c>
      <c r="P5170" s="9"/>
      <c r="Q5170" s="2">
        <f t="shared" si="140"/>
        <v>0</v>
      </c>
    </row>
    <row r="5171" spans="1:17" ht="11.85" hidden="1" customHeight="1" x14ac:dyDescent="0.2">
      <c r="A5171" s="3" t="s">
        <v>1988</v>
      </c>
      <c r="C5171" s="2">
        <v>0</v>
      </c>
      <c r="E5171" s="2">
        <v>0</v>
      </c>
      <c r="G5171" s="2">
        <v>0</v>
      </c>
      <c r="I5171" s="2">
        <v>0</v>
      </c>
      <c r="K5171" s="2">
        <v>0</v>
      </c>
      <c r="L5171" s="9"/>
      <c r="M5171" s="2">
        <v>0</v>
      </c>
      <c r="N5171" s="9"/>
      <c r="O5171" s="2">
        <v>0</v>
      </c>
      <c r="P5171" s="9"/>
      <c r="Q5171" s="2">
        <f t="shared" si="140"/>
        <v>0</v>
      </c>
    </row>
    <row r="5172" spans="1:17" ht="11.85" customHeight="1" x14ac:dyDescent="0.2">
      <c r="A5172" s="3" t="s">
        <v>1989</v>
      </c>
      <c r="C5172" s="2">
        <v>0</v>
      </c>
      <c r="E5172" s="2">
        <v>59690</v>
      </c>
      <c r="G5172" s="2">
        <v>747536.86</v>
      </c>
      <c r="I5172" s="2">
        <v>0</v>
      </c>
      <c r="K5172" s="2">
        <v>0</v>
      </c>
      <c r="L5172" s="9"/>
      <c r="M5172" s="2">
        <v>0</v>
      </c>
      <c r="N5172" s="9"/>
      <c r="O5172" s="2">
        <v>0</v>
      </c>
      <c r="P5172" s="9"/>
      <c r="Q5172" s="2">
        <f t="shared" si="140"/>
        <v>0</v>
      </c>
    </row>
    <row r="5173" spans="1:17" ht="11.85" customHeight="1" x14ac:dyDescent="0.2">
      <c r="A5173" s="3" t="s">
        <v>1990</v>
      </c>
      <c r="C5173" s="2">
        <v>7990</v>
      </c>
      <c r="E5173" s="2">
        <v>0</v>
      </c>
      <c r="G5173" s="2">
        <v>0</v>
      </c>
      <c r="I5173" s="2">
        <v>0</v>
      </c>
      <c r="K5173" s="2">
        <f>22010-22010</f>
        <v>0</v>
      </c>
      <c r="L5173" s="9"/>
      <c r="M5173" s="2">
        <v>0</v>
      </c>
      <c r="N5173" s="9"/>
      <c r="O5173" s="2">
        <v>0</v>
      </c>
      <c r="P5173" s="9"/>
      <c r="Q5173" s="2">
        <f t="shared" si="140"/>
        <v>0</v>
      </c>
    </row>
    <row r="5174" spans="1:17" ht="11.85" customHeight="1" x14ac:dyDescent="0.2">
      <c r="A5174" s="3" t="s">
        <v>1991</v>
      </c>
      <c r="C5174" s="2">
        <v>0</v>
      </c>
      <c r="E5174" s="2">
        <v>0</v>
      </c>
      <c r="G5174" s="2">
        <v>0</v>
      </c>
      <c r="I5174" s="2">
        <v>1260000</v>
      </c>
      <c r="K5174" s="2">
        <v>1260000</v>
      </c>
      <c r="L5174" s="9"/>
      <c r="M5174" s="2">
        <v>0</v>
      </c>
      <c r="N5174" s="9"/>
      <c r="O5174" s="2">
        <v>0</v>
      </c>
      <c r="P5174" s="9"/>
      <c r="Q5174" s="2">
        <f t="shared" si="140"/>
        <v>0</v>
      </c>
    </row>
    <row r="5175" spans="1:17" ht="11.85" customHeight="1" x14ac:dyDescent="0.2">
      <c r="A5175" s="3" t="s">
        <v>1992</v>
      </c>
      <c r="C5175" s="2">
        <v>0</v>
      </c>
      <c r="E5175" s="2">
        <v>0</v>
      </c>
      <c r="G5175" s="2">
        <v>0</v>
      </c>
      <c r="I5175" s="2">
        <v>0</v>
      </c>
      <c r="K5175" s="2">
        <v>0</v>
      </c>
      <c r="L5175" s="9"/>
      <c r="M5175" s="2">
        <v>0</v>
      </c>
      <c r="N5175" s="9"/>
      <c r="O5175" s="2">
        <v>0</v>
      </c>
      <c r="P5175" s="9"/>
      <c r="Q5175" s="2">
        <f t="shared" si="140"/>
        <v>0</v>
      </c>
    </row>
    <row r="5176" spans="1:17" ht="11.85" customHeight="1" x14ac:dyDescent="0.2">
      <c r="A5176" s="3" t="s">
        <v>1993</v>
      </c>
      <c r="C5176" s="2">
        <v>0</v>
      </c>
      <c r="E5176" s="2">
        <v>0</v>
      </c>
      <c r="G5176" s="2">
        <v>0</v>
      </c>
      <c r="I5176" s="2">
        <v>0</v>
      </c>
      <c r="K5176" s="2">
        <v>0</v>
      </c>
      <c r="L5176" s="9"/>
      <c r="M5176" s="2">
        <v>0</v>
      </c>
      <c r="N5176" s="9"/>
      <c r="O5176" s="2">
        <v>0</v>
      </c>
      <c r="P5176" s="9"/>
      <c r="Q5176" s="2">
        <f t="shared" si="140"/>
        <v>0</v>
      </c>
    </row>
    <row r="5177" spans="1:17" ht="11.85" hidden="1" customHeight="1" x14ac:dyDescent="0.2">
      <c r="A5177" s="3" t="s">
        <v>1994</v>
      </c>
      <c r="C5177" s="2">
        <v>0</v>
      </c>
      <c r="E5177" s="2">
        <v>0</v>
      </c>
      <c r="G5177" s="2">
        <v>0</v>
      </c>
      <c r="I5177" s="2">
        <v>0</v>
      </c>
      <c r="K5177" s="2">
        <v>0</v>
      </c>
      <c r="L5177" s="9"/>
      <c r="M5177" s="2">
        <v>0</v>
      </c>
      <c r="N5177" s="9"/>
      <c r="O5177" s="2">
        <v>0</v>
      </c>
      <c r="P5177" s="9"/>
      <c r="Q5177" s="2">
        <f t="shared" si="140"/>
        <v>0</v>
      </c>
    </row>
    <row r="5178" spans="1:17" ht="11.85" hidden="1" customHeight="1" x14ac:dyDescent="0.2">
      <c r="A5178" s="3" t="s">
        <v>1995</v>
      </c>
      <c r="C5178" s="2">
        <v>0</v>
      </c>
      <c r="E5178" s="2">
        <v>0</v>
      </c>
      <c r="G5178" s="2">
        <v>0</v>
      </c>
      <c r="I5178" s="2">
        <v>0</v>
      </c>
      <c r="K5178" s="2">
        <v>0</v>
      </c>
      <c r="L5178" s="9"/>
      <c r="M5178" s="2">
        <v>0</v>
      </c>
      <c r="N5178" s="9"/>
      <c r="O5178" s="2">
        <v>0</v>
      </c>
      <c r="P5178" s="9"/>
      <c r="Q5178" s="2">
        <f t="shared" si="140"/>
        <v>0</v>
      </c>
    </row>
    <row r="5179" spans="1:17" ht="11.85" hidden="1" customHeight="1" x14ac:dyDescent="0.2">
      <c r="A5179" s="3" t="s">
        <v>1996</v>
      </c>
      <c r="C5179" s="2">
        <v>0</v>
      </c>
      <c r="E5179" s="2">
        <v>0</v>
      </c>
      <c r="G5179" s="2">
        <v>0</v>
      </c>
      <c r="I5179" s="2">
        <v>0</v>
      </c>
      <c r="K5179" s="2">
        <v>0</v>
      </c>
      <c r="L5179" s="9"/>
      <c r="M5179" s="2">
        <v>0</v>
      </c>
      <c r="N5179" s="9"/>
      <c r="O5179" s="2">
        <v>0</v>
      </c>
      <c r="P5179" s="9"/>
      <c r="Q5179" s="2">
        <f t="shared" si="140"/>
        <v>0</v>
      </c>
    </row>
    <row r="5180" spans="1:17" ht="11.85" hidden="1" customHeight="1" x14ac:dyDescent="0.2">
      <c r="A5180" s="3" t="s">
        <v>1997</v>
      </c>
      <c r="C5180" s="2">
        <v>0</v>
      </c>
      <c r="E5180" s="2">
        <v>0</v>
      </c>
      <c r="G5180" s="2">
        <v>0</v>
      </c>
      <c r="I5180" s="2">
        <v>0</v>
      </c>
      <c r="K5180" s="2">
        <v>0</v>
      </c>
      <c r="L5180" s="9"/>
      <c r="M5180" s="2">
        <v>0</v>
      </c>
      <c r="N5180" s="9"/>
      <c r="O5180" s="2">
        <v>0</v>
      </c>
      <c r="P5180" s="9"/>
      <c r="Q5180" s="2">
        <f t="shared" si="140"/>
        <v>0</v>
      </c>
    </row>
    <row r="5181" spans="1:17" ht="11.85" hidden="1" customHeight="1" x14ac:dyDescent="0.2">
      <c r="A5181" s="3" t="s">
        <v>1998</v>
      </c>
      <c r="C5181" s="2">
        <v>0</v>
      </c>
      <c r="E5181" s="2">
        <v>0</v>
      </c>
      <c r="G5181" s="2">
        <v>0</v>
      </c>
      <c r="I5181" s="2">
        <v>0</v>
      </c>
      <c r="K5181" s="2">
        <v>0</v>
      </c>
      <c r="L5181" s="9"/>
      <c r="M5181" s="2">
        <v>0</v>
      </c>
      <c r="N5181" s="9"/>
      <c r="O5181" s="2">
        <v>0</v>
      </c>
      <c r="P5181" s="9"/>
      <c r="Q5181" s="2">
        <f t="shared" si="140"/>
        <v>0</v>
      </c>
    </row>
    <row r="5182" spans="1:17" ht="11.85" hidden="1" customHeight="1" x14ac:dyDescent="0.2">
      <c r="A5182" s="3" t="s">
        <v>1999</v>
      </c>
      <c r="C5182" s="2">
        <v>0</v>
      </c>
      <c r="E5182" s="2">
        <v>0</v>
      </c>
      <c r="G5182" s="2">
        <v>0</v>
      </c>
      <c r="I5182" s="2">
        <v>0</v>
      </c>
      <c r="K5182" s="2">
        <v>0</v>
      </c>
      <c r="L5182" s="9"/>
      <c r="M5182" s="2">
        <v>0</v>
      </c>
      <c r="N5182" s="9"/>
      <c r="O5182" s="2">
        <v>0</v>
      </c>
      <c r="P5182" s="9"/>
      <c r="Q5182" s="2">
        <f t="shared" si="140"/>
        <v>0</v>
      </c>
    </row>
    <row r="5183" spans="1:17" ht="11.85" hidden="1" customHeight="1" x14ac:dyDescent="0.2">
      <c r="A5183" s="3" t="s">
        <v>2000</v>
      </c>
      <c r="C5183" s="2">
        <v>0</v>
      </c>
      <c r="E5183" s="2">
        <v>0</v>
      </c>
      <c r="G5183" s="2">
        <v>0</v>
      </c>
      <c r="I5183" s="2">
        <v>0</v>
      </c>
      <c r="K5183" s="2">
        <v>0</v>
      </c>
      <c r="L5183" s="9"/>
      <c r="M5183" s="2">
        <v>0</v>
      </c>
      <c r="N5183" s="9"/>
      <c r="O5183" s="2">
        <v>0</v>
      </c>
      <c r="P5183" s="9"/>
      <c r="Q5183" s="2">
        <f t="shared" si="140"/>
        <v>0</v>
      </c>
    </row>
    <row r="5184" spans="1:17" ht="11.85" customHeight="1" x14ac:dyDescent="0.2">
      <c r="A5184" s="3" t="s">
        <v>2001</v>
      </c>
      <c r="C5184" s="2">
        <v>0</v>
      </c>
      <c r="E5184" s="2">
        <v>658178.75</v>
      </c>
      <c r="G5184" s="2">
        <v>0</v>
      </c>
      <c r="I5184" s="2">
        <v>0</v>
      </c>
      <c r="K5184" s="2">
        <v>0</v>
      </c>
      <c r="L5184" s="9"/>
      <c r="M5184" s="2">
        <v>0</v>
      </c>
      <c r="N5184" s="9"/>
      <c r="O5184" s="2">
        <v>0</v>
      </c>
      <c r="P5184" s="9"/>
      <c r="Q5184" s="2">
        <f>M5184+O5184</f>
        <v>0</v>
      </c>
    </row>
    <row r="5185" spans="1:21" ht="11.85" customHeight="1" x14ac:dyDescent="0.2">
      <c r="A5185" s="3" t="s">
        <v>2002</v>
      </c>
      <c r="C5185" s="2">
        <v>0</v>
      </c>
      <c r="E5185" s="2">
        <v>8626.5499999999993</v>
      </c>
      <c r="G5185" s="2">
        <v>1678.23</v>
      </c>
      <c r="I5185" s="2">
        <v>0</v>
      </c>
      <c r="K5185" s="2">
        <v>0</v>
      </c>
      <c r="L5185" s="9"/>
      <c r="M5185" s="2">
        <v>0</v>
      </c>
      <c r="N5185" s="9"/>
      <c r="O5185" s="2">
        <v>0</v>
      </c>
      <c r="P5185" s="9"/>
      <c r="Q5185" s="2">
        <f t="shared" si="140"/>
        <v>0</v>
      </c>
      <c r="R5185" s="59"/>
    </row>
    <row r="5186" spans="1:21" ht="11.85" hidden="1" customHeight="1" x14ac:dyDescent="0.2">
      <c r="A5186" s="3" t="s">
        <v>2003</v>
      </c>
      <c r="C5186" s="2">
        <v>0</v>
      </c>
      <c r="E5186" s="2">
        <v>0</v>
      </c>
      <c r="G5186" s="2">
        <v>0</v>
      </c>
      <c r="I5186" s="2">
        <v>0</v>
      </c>
      <c r="K5186" s="2">
        <v>0</v>
      </c>
      <c r="L5186" s="9"/>
      <c r="M5186" s="2">
        <v>0</v>
      </c>
      <c r="N5186" s="9"/>
      <c r="O5186" s="2">
        <v>0</v>
      </c>
      <c r="P5186" s="9"/>
      <c r="Q5186" s="2">
        <f t="shared" si="140"/>
        <v>0</v>
      </c>
    </row>
    <row r="5187" spans="1:21" ht="11.85" hidden="1" customHeight="1" x14ac:dyDescent="0.2">
      <c r="A5187" s="3" t="s">
        <v>2004</v>
      </c>
      <c r="C5187" s="2">
        <v>0</v>
      </c>
      <c r="E5187" s="2">
        <v>0</v>
      </c>
      <c r="G5187" s="2">
        <v>0</v>
      </c>
      <c r="I5187" s="2">
        <v>0</v>
      </c>
      <c r="K5187" s="2">
        <v>0</v>
      </c>
      <c r="L5187" s="9"/>
      <c r="M5187" s="2">
        <v>0</v>
      </c>
      <c r="N5187" s="9"/>
      <c r="O5187" s="2">
        <v>0</v>
      </c>
      <c r="P5187" s="9"/>
      <c r="Q5187" s="2">
        <f t="shared" si="140"/>
        <v>0</v>
      </c>
    </row>
    <row r="5188" spans="1:21" ht="11.85" hidden="1" customHeight="1" x14ac:dyDescent="0.2">
      <c r="A5188" s="3" t="s">
        <v>2005</v>
      </c>
      <c r="C5188" s="2">
        <v>0</v>
      </c>
      <c r="E5188" s="2">
        <v>0</v>
      </c>
      <c r="G5188" s="2">
        <v>0</v>
      </c>
      <c r="I5188" s="2">
        <v>0</v>
      </c>
      <c r="K5188" s="2">
        <v>0</v>
      </c>
      <c r="L5188" s="9"/>
      <c r="M5188" s="2">
        <v>0</v>
      </c>
      <c r="N5188" s="9"/>
      <c r="O5188" s="2">
        <v>0</v>
      </c>
      <c r="P5188" s="9"/>
      <c r="Q5188" s="2">
        <f t="shared" si="140"/>
        <v>0</v>
      </c>
    </row>
    <row r="5189" spans="1:21" ht="11.85" hidden="1" customHeight="1" x14ac:dyDescent="0.2">
      <c r="A5189" s="3" t="s">
        <v>2006</v>
      </c>
      <c r="C5189" s="2">
        <v>0</v>
      </c>
      <c r="E5189" s="2">
        <v>0</v>
      </c>
      <c r="G5189" s="2">
        <v>0</v>
      </c>
      <c r="I5189" s="2">
        <v>0</v>
      </c>
      <c r="K5189" s="2">
        <v>0</v>
      </c>
      <c r="L5189" s="9"/>
      <c r="M5189" s="2">
        <v>0</v>
      </c>
      <c r="N5189" s="9"/>
      <c r="O5189" s="2">
        <v>0</v>
      </c>
      <c r="P5189" s="9"/>
      <c r="Q5189" s="2">
        <f t="shared" si="140"/>
        <v>0</v>
      </c>
    </row>
    <row r="5190" spans="1:21" ht="11.85" hidden="1" customHeight="1" x14ac:dyDescent="0.2">
      <c r="A5190" s="3" t="s">
        <v>2007</v>
      </c>
      <c r="C5190" s="2">
        <v>0</v>
      </c>
      <c r="E5190" s="2">
        <v>0</v>
      </c>
      <c r="G5190" s="2">
        <v>0</v>
      </c>
      <c r="I5190" s="2">
        <v>0</v>
      </c>
      <c r="K5190" s="2">
        <v>0</v>
      </c>
      <c r="L5190" s="9"/>
      <c r="M5190" s="2">
        <v>0</v>
      </c>
      <c r="N5190" s="9"/>
      <c r="O5190" s="2">
        <v>0</v>
      </c>
      <c r="P5190" s="9"/>
      <c r="Q5190" s="2">
        <f t="shared" si="140"/>
        <v>0</v>
      </c>
    </row>
    <row r="5191" spans="1:21" ht="11.85" hidden="1" customHeight="1" x14ac:dyDescent="0.2">
      <c r="A5191" s="3" t="s">
        <v>2008</v>
      </c>
      <c r="C5191" s="2">
        <v>0</v>
      </c>
      <c r="E5191" s="2">
        <v>0</v>
      </c>
      <c r="G5191" s="2">
        <v>0</v>
      </c>
      <c r="I5191" s="2">
        <v>0</v>
      </c>
      <c r="K5191" s="2">
        <v>0</v>
      </c>
      <c r="L5191" s="9"/>
      <c r="M5191" s="2">
        <v>0</v>
      </c>
      <c r="N5191" s="9"/>
      <c r="O5191" s="2">
        <v>0</v>
      </c>
      <c r="P5191" s="9"/>
      <c r="Q5191" s="2">
        <f t="shared" si="140"/>
        <v>0</v>
      </c>
    </row>
    <row r="5192" spans="1:21" ht="11.85" hidden="1" customHeight="1" x14ac:dyDescent="0.2">
      <c r="A5192" s="3" t="s">
        <v>2009</v>
      </c>
      <c r="C5192" s="2">
        <v>0</v>
      </c>
      <c r="E5192" s="2">
        <v>0</v>
      </c>
      <c r="G5192" s="2">
        <v>0</v>
      </c>
      <c r="I5192" s="2">
        <v>0</v>
      </c>
      <c r="K5192" s="2">
        <v>0</v>
      </c>
      <c r="L5192" s="9"/>
      <c r="M5192" s="2">
        <v>0</v>
      </c>
      <c r="N5192" s="9"/>
      <c r="O5192" s="2">
        <v>0</v>
      </c>
      <c r="P5192" s="9"/>
      <c r="Q5192" s="2">
        <f t="shared" si="140"/>
        <v>0</v>
      </c>
      <c r="R5192" s="54"/>
    </row>
    <row r="5193" spans="1:21" ht="7.9" customHeight="1" x14ac:dyDescent="0.2">
      <c r="C5193" s="12"/>
      <c r="E5193" s="12"/>
      <c r="G5193" s="12"/>
      <c r="I5193" s="12"/>
      <c r="K5193" s="12"/>
      <c r="L5193" s="9"/>
      <c r="M5193" s="12"/>
      <c r="N5193" s="9"/>
      <c r="O5193" s="12"/>
      <c r="P5193" s="9"/>
      <c r="Q5193" s="12"/>
    </row>
    <row r="5194" spans="1:21" ht="10.9" hidden="1" customHeight="1" x14ac:dyDescent="0.2">
      <c r="A5194" s="3" t="s">
        <v>2010</v>
      </c>
      <c r="C5194" s="2">
        <v>0</v>
      </c>
      <c r="E5194" s="2">
        <v>0</v>
      </c>
      <c r="G5194" s="2">
        <v>0</v>
      </c>
      <c r="I5194" s="2">
        <v>0</v>
      </c>
      <c r="K5194" s="2">
        <v>0</v>
      </c>
      <c r="L5194" s="9"/>
      <c r="M5194" s="2">
        <v>0</v>
      </c>
      <c r="N5194" s="9"/>
      <c r="O5194" s="2">
        <v>0</v>
      </c>
      <c r="P5194" s="9"/>
      <c r="Q5194" s="2">
        <f t="shared" si="140"/>
        <v>0</v>
      </c>
    </row>
    <row r="5195" spans="1:21" ht="10.9" hidden="1" customHeight="1" x14ac:dyDescent="0.2">
      <c r="A5195" s="3" t="s">
        <v>2011</v>
      </c>
      <c r="C5195" s="2">
        <v>0</v>
      </c>
      <c r="E5195" s="2">
        <v>0</v>
      </c>
      <c r="G5195" s="2">
        <v>0</v>
      </c>
      <c r="I5195" s="2">
        <v>0</v>
      </c>
      <c r="K5195" s="2">
        <v>0</v>
      </c>
      <c r="L5195" s="9"/>
      <c r="M5195" s="2">
        <v>0</v>
      </c>
      <c r="N5195" s="9"/>
      <c r="O5195" s="2">
        <v>0</v>
      </c>
      <c r="P5195" s="9"/>
      <c r="Q5195" s="2">
        <f t="shared" si="140"/>
        <v>0</v>
      </c>
    </row>
    <row r="5196" spans="1:21" ht="10.15" hidden="1" customHeight="1" x14ac:dyDescent="0.2">
      <c r="A5196" s="3" t="s">
        <v>2012</v>
      </c>
      <c r="C5196" s="2">
        <v>0</v>
      </c>
      <c r="E5196" s="2">
        <v>0</v>
      </c>
      <c r="G5196" s="2">
        <v>0</v>
      </c>
      <c r="I5196" s="2">
        <v>0</v>
      </c>
      <c r="K5196" s="2">
        <v>0</v>
      </c>
      <c r="L5196" s="9"/>
      <c r="M5196" s="2">
        <v>0</v>
      </c>
      <c r="N5196" s="9"/>
      <c r="O5196" s="2">
        <v>0</v>
      </c>
      <c r="P5196" s="9"/>
      <c r="Q5196" s="2">
        <f t="shared" si="140"/>
        <v>0</v>
      </c>
    </row>
    <row r="5197" spans="1:21" ht="10.15" hidden="1" customHeight="1" x14ac:dyDescent="0.2">
      <c r="A5197" s="3" t="s">
        <v>2013</v>
      </c>
      <c r="C5197" s="12">
        <v>0</v>
      </c>
      <c r="E5197" s="12">
        <v>0</v>
      </c>
      <c r="G5197" s="12">
        <v>0</v>
      </c>
      <c r="I5197" s="12">
        <v>0</v>
      </c>
      <c r="K5197" s="12">
        <v>0</v>
      </c>
      <c r="L5197" s="9"/>
      <c r="M5197" s="12">
        <v>0</v>
      </c>
      <c r="N5197" s="9"/>
      <c r="O5197" s="12">
        <v>0</v>
      </c>
      <c r="P5197" s="9"/>
      <c r="Q5197" s="12">
        <f t="shared" si="140"/>
        <v>0</v>
      </c>
      <c r="R5197" s="54"/>
    </row>
    <row r="5198" spans="1:21" ht="11.85" customHeight="1" x14ac:dyDescent="0.2">
      <c r="A5198" s="3" t="s">
        <v>1181</v>
      </c>
      <c r="C5198" s="2">
        <f>SUM(C5148:C5180)+SUM(C5181:C5197)</f>
        <v>392551.48000000004</v>
      </c>
      <c r="E5198" s="2">
        <f>SUM(E5148:E5180)+SUM(E5181:E5197)</f>
        <v>1172531.1100000001</v>
      </c>
      <c r="G5198" s="2">
        <f>SUM(G5148:G5180)+SUM(G5181:G5197)</f>
        <v>1176463.1099999999</v>
      </c>
      <c r="I5198" s="2">
        <f>SUM(I5148:I5180)+SUM(I5181:I5197)</f>
        <v>1620600</v>
      </c>
      <c r="K5198" s="2">
        <f>SUM(K5148:K5180)+SUM(K5181:K5197)</f>
        <v>1626775</v>
      </c>
      <c r="L5198" s="9"/>
      <c r="M5198" s="2">
        <f>SUM(M5148:M5180)+SUM(M5181:M5197)</f>
        <v>375000</v>
      </c>
      <c r="N5198" s="9"/>
      <c r="O5198" s="2">
        <f>SUM(O5148:O5180)+SUM(O5181:O5197)</f>
        <v>0</v>
      </c>
      <c r="P5198" s="9"/>
      <c r="Q5198" s="2">
        <f>SUM(Q5148:Q5180)+SUM(Q5181:Q5197)</f>
        <v>375000</v>
      </c>
      <c r="U5198" s="9"/>
    </row>
    <row r="5199" spans="1:21" ht="11.25" customHeight="1" x14ac:dyDescent="0.2"/>
    <row r="5200" spans="1:21" ht="11.25" customHeight="1" x14ac:dyDescent="0.2"/>
    <row r="5201" spans="1:22" ht="11.85" customHeight="1" x14ac:dyDescent="0.2">
      <c r="A5201" s="10" t="s">
        <v>250</v>
      </c>
      <c r="L5201" s="9"/>
      <c r="N5201" s="9"/>
      <c r="P5201" s="9"/>
    </row>
    <row r="5202" spans="1:22" ht="11.85" hidden="1" customHeight="1" x14ac:dyDescent="0.2">
      <c r="A5202" s="3" t="s">
        <v>2014</v>
      </c>
      <c r="C5202" s="2">
        <v>0</v>
      </c>
      <c r="E5202" s="2">
        <v>0</v>
      </c>
      <c r="G5202" s="2">
        <v>0</v>
      </c>
      <c r="I5202" s="2">
        <v>0</v>
      </c>
      <c r="K5202" s="2">
        <v>0</v>
      </c>
      <c r="L5202" s="9"/>
      <c r="M5202" s="2">
        <v>0</v>
      </c>
      <c r="N5202" s="9"/>
      <c r="O5202" s="2">
        <v>0</v>
      </c>
      <c r="P5202" s="9"/>
      <c r="Q5202" s="2">
        <f t="shared" ref="Q5202:Q5209" si="141">+M5202+O5202</f>
        <v>0</v>
      </c>
    </row>
    <row r="5203" spans="1:22" ht="11.85" customHeight="1" x14ac:dyDescent="0.2">
      <c r="A5203" s="3" t="s">
        <v>2015</v>
      </c>
      <c r="C5203" s="2">
        <v>150000</v>
      </c>
      <c r="E5203" s="2">
        <v>150204</v>
      </c>
      <c r="G5203" s="2">
        <v>150000</v>
      </c>
      <c r="I5203" s="2">
        <v>140000</v>
      </c>
      <c r="K5203" s="2">
        <v>140000</v>
      </c>
      <c r="L5203" s="9"/>
      <c r="M5203" s="2">
        <v>143000</v>
      </c>
      <c r="N5203" s="9"/>
      <c r="O5203" s="2">
        <v>0</v>
      </c>
      <c r="P5203" s="9"/>
      <c r="Q5203" s="2">
        <f t="shared" si="141"/>
        <v>143000</v>
      </c>
    </row>
    <row r="5204" spans="1:22" ht="10.5" customHeight="1" x14ac:dyDescent="0.2">
      <c r="A5204" s="3" t="s">
        <v>2016</v>
      </c>
      <c r="C5204" s="2">
        <v>0</v>
      </c>
      <c r="E5204" s="2">
        <v>0</v>
      </c>
      <c r="G5204" s="2">
        <v>0</v>
      </c>
      <c r="I5204" s="2">
        <v>0</v>
      </c>
      <c r="K5204" s="2">
        <v>0</v>
      </c>
      <c r="L5204" s="9"/>
      <c r="M5204" s="2">
        <v>0</v>
      </c>
      <c r="N5204" s="9"/>
      <c r="O5204" s="2">
        <v>0</v>
      </c>
      <c r="P5204" s="9"/>
      <c r="Q5204" s="2">
        <f t="shared" si="141"/>
        <v>0</v>
      </c>
    </row>
    <row r="5205" spans="1:22" ht="10.5" customHeight="1" x14ac:dyDescent="0.2">
      <c r="A5205" s="3" t="s">
        <v>2017</v>
      </c>
      <c r="C5205" s="2">
        <v>0</v>
      </c>
      <c r="E5205" s="2">
        <v>0</v>
      </c>
      <c r="G5205" s="2">
        <v>0</v>
      </c>
      <c r="I5205" s="2">
        <v>0</v>
      </c>
      <c r="K5205" s="2">
        <v>0</v>
      </c>
      <c r="L5205" s="9"/>
      <c r="M5205" s="2">
        <v>0</v>
      </c>
      <c r="N5205" s="9"/>
      <c r="O5205" s="2">
        <v>0</v>
      </c>
      <c r="P5205" s="9"/>
      <c r="Q5205" s="2">
        <f t="shared" si="141"/>
        <v>0</v>
      </c>
    </row>
    <row r="5206" spans="1:22" ht="10.5" customHeight="1" x14ac:dyDescent="0.2">
      <c r="A5206" s="3" t="s">
        <v>2018</v>
      </c>
      <c r="C5206" s="2">
        <v>0</v>
      </c>
      <c r="E5206" s="2">
        <v>0</v>
      </c>
      <c r="G5206" s="2">
        <v>0</v>
      </c>
      <c r="I5206" s="2">
        <v>0</v>
      </c>
      <c r="K5206" s="2">
        <v>0</v>
      </c>
      <c r="L5206" s="9"/>
      <c r="M5206" s="2">
        <v>0</v>
      </c>
      <c r="N5206" s="9"/>
      <c r="O5206" s="2">
        <v>0</v>
      </c>
      <c r="P5206" s="9"/>
      <c r="Q5206" s="2">
        <f t="shared" si="141"/>
        <v>0</v>
      </c>
    </row>
    <row r="5207" spans="1:22" ht="10.5" customHeight="1" x14ac:dyDescent="0.2">
      <c r="A5207" s="3" t="s">
        <v>2019</v>
      </c>
      <c r="C5207" s="2">
        <v>0</v>
      </c>
      <c r="E5207" s="2">
        <v>0</v>
      </c>
      <c r="G5207" s="2">
        <v>0</v>
      </c>
      <c r="I5207" s="2">
        <v>0</v>
      </c>
      <c r="K5207" s="2">
        <v>0</v>
      </c>
      <c r="L5207" s="9"/>
      <c r="M5207" s="2">
        <v>0</v>
      </c>
      <c r="N5207" s="9"/>
      <c r="O5207" s="2">
        <v>0</v>
      </c>
      <c r="P5207" s="9"/>
      <c r="Q5207" s="2">
        <f t="shared" si="141"/>
        <v>0</v>
      </c>
    </row>
    <row r="5208" spans="1:22" ht="10.5" hidden="1" customHeight="1" x14ac:dyDescent="0.2">
      <c r="A5208" s="3" t="s">
        <v>2020</v>
      </c>
      <c r="C5208" s="2">
        <v>0</v>
      </c>
      <c r="E5208" s="2">
        <v>0</v>
      </c>
      <c r="G5208" s="2">
        <v>0</v>
      </c>
      <c r="I5208" s="2">
        <v>0</v>
      </c>
      <c r="K5208" s="2">
        <v>0</v>
      </c>
      <c r="L5208" s="9"/>
      <c r="M5208" s="2">
        <v>0</v>
      </c>
      <c r="N5208" s="9"/>
      <c r="O5208" s="2">
        <v>0</v>
      </c>
      <c r="P5208" s="9"/>
      <c r="Q5208" s="2">
        <f t="shared" si="141"/>
        <v>0</v>
      </c>
    </row>
    <row r="5209" spans="1:22" ht="10.5" customHeight="1" x14ac:dyDescent="0.2">
      <c r="A5209" s="3" t="s">
        <v>2021</v>
      </c>
      <c r="C5209" s="2">
        <v>0</v>
      </c>
      <c r="E5209" s="2">
        <v>0</v>
      </c>
      <c r="G5209" s="2">
        <v>0</v>
      </c>
      <c r="I5209" s="2">
        <v>0</v>
      </c>
      <c r="K5209" s="2">
        <v>0</v>
      </c>
      <c r="L5209" s="9"/>
      <c r="M5209" s="2">
        <v>0</v>
      </c>
      <c r="N5209" s="9"/>
      <c r="O5209" s="2">
        <v>0</v>
      </c>
      <c r="P5209" s="9"/>
      <c r="Q5209" s="2">
        <f t="shared" si="141"/>
        <v>0</v>
      </c>
    </row>
    <row r="5210" spans="1:22" ht="11.85" customHeight="1" x14ac:dyDescent="0.2">
      <c r="A5210" s="3" t="s">
        <v>2022</v>
      </c>
      <c r="C5210" s="12">
        <v>0</v>
      </c>
      <c r="E5210" s="12">
        <v>0</v>
      </c>
      <c r="G5210" s="12">
        <v>0</v>
      </c>
      <c r="I5210" s="12">
        <v>0</v>
      </c>
      <c r="K5210" s="12">
        <v>0</v>
      </c>
      <c r="L5210" s="9"/>
      <c r="M5210" s="12">
        <v>0</v>
      </c>
      <c r="N5210" s="9"/>
      <c r="O5210" s="12">
        <v>0</v>
      </c>
      <c r="P5210" s="9"/>
      <c r="Q5210" s="12">
        <f>M5210+O5210</f>
        <v>0</v>
      </c>
    </row>
    <row r="5211" spans="1:22" ht="11.85" customHeight="1" x14ac:dyDescent="0.2">
      <c r="A5211" s="3" t="s">
        <v>264</v>
      </c>
      <c r="C5211" s="2">
        <f>SUM(C5202:C5210)</f>
        <v>150000</v>
      </c>
      <c r="E5211" s="2">
        <f>SUM(E5202:E5210)</f>
        <v>150204</v>
      </c>
      <c r="G5211" s="2">
        <f>SUM(G5202:G5210)</f>
        <v>150000</v>
      </c>
      <c r="I5211" s="2">
        <f>SUM(I5202:I5210)</f>
        <v>140000</v>
      </c>
      <c r="K5211" s="2">
        <f>SUM(K5202:K5210)</f>
        <v>140000</v>
      </c>
      <c r="L5211" s="9"/>
      <c r="M5211" s="2">
        <f>SUM(M5202:M5210)</f>
        <v>143000</v>
      </c>
      <c r="N5211" s="9"/>
      <c r="O5211" s="2">
        <f>SUM(O5202:O5210)</f>
        <v>0</v>
      </c>
      <c r="P5211" s="9"/>
      <c r="Q5211" s="2">
        <f>SUM(Q5202:Q5210)</f>
        <v>143000</v>
      </c>
    </row>
    <row r="5212" spans="1:22" ht="11.85" customHeight="1" x14ac:dyDescent="0.2">
      <c r="L5212" s="9"/>
      <c r="N5212" s="9"/>
      <c r="P5212" s="9"/>
      <c r="U5212" s="2"/>
    </row>
    <row r="5213" spans="1:22" ht="11.85" customHeight="1" thickBot="1" x14ac:dyDescent="0.25">
      <c r="A5213" s="3" t="s">
        <v>276</v>
      </c>
      <c r="C5213" s="26">
        <f>+C5198+C5211</f>
        <v>542551.48</v>
      </c>
      <c r="E5213" s="26">
        <f>+E5198+E5211</f>
        <v>1322735.1100000001</v>
      </c>
      <c r="G5213" s="26">
        <f>+G5198+G5211</f>
        <v>1326463.1099999999</v>
      </c>
      <c r="I5213" s="26">
        <f>+I5198+I5211</f>
        <v>1760600</v>
      </c>
      <c r="K5213" s="26">
        <f>+K5198+K5211</f>
        <v>1766775</v>
      </c>
      <c r="L5213" s="9"/>
      <c r="M5213" s="26">
        <f>+M5198+M5211</f>
        <v>518000</v>
      </c>
      <c r="N5213" s="9"/>
      <c r="O5213" s="34">
        <f>+O5198+O5211</f>
        <v>0</v>
      </c>
      <c r="P5213" s="9"/>
      <c r="Q5213" s="34">
        <f>+Q5198+Q5211</f>
        <v>518000</v>
      </c>
      <c r="T5213" s="14"/>
      <c r="U5213" s="15"/>
      <c r="V5213" s="9"/>
    </row>
    <row r="5214" spans="1:22" ht="11.85" customHeight="1" thickTop="1" x14ac:dyDescent="0.2">
      <c r="L5214" s="9"/>
      <c r="N5214" s="9"/>
      <c r="P5214" s="9"/>
      <c r="U5214" s="2"/>
    </row>
    <row r="5215" spans="1:22" ht="11.85" customHeight="1" x14ac:dyDescent="0.2">
      <c r="L5215" s="9"/>
      <c r="N5215" s="9"/>
      <c r="P5215" s="9"/>
      <c r="U5215" s="2"/>
    </row>
    <row r="5216" spans="1:22" ht="11.85" customHeight="1" x14ac:dyDescent="0.2">
      <c r="A5216" s="3" t="s">
        <v>277</v>
      </c>
      <c r="C5216" s="2">
        <f>C5143+C5213</f>
        <v>727411.92999999993</v>
      </c>
      <c r="E5216" s="2">
        <f>E5143+E5213</f>
        <v>1570793.36</v>
      </c>
      <c r="G5216" s="2">
        <f>G5143+G5213</f>
        <v>1668069.65</v>
      </c>
      <c r="I5216" s="2">
        <f>I5143+I5213</f>
        <v>2122469.12</v>
      </c>
      <c r="K5216" s="2">
        <f>K5143+K5213</f>
        <v>2128644.12</v>
      </c>
      <c r="L5216" s="9"/>
      <c r="M5216" s="9">
        <f>M5143+M5213</f>
        <v>634122.12000000011</v>
      </c>
      <c r="N5216" s="9"/>
      <c r="P5216" s="9"/>
      <c r="Q5216" s="9">
        <f>Q5143+Q5213</f>
        <v>634122.12000000011</v>
      </c>
      <c r="U5216" s="2"/>
    </row>
    <row r="5217" spans="1:17" ht="11.85" customHeight="1" x14ac:dyDescent="0.2">
      <c r="L5217" s="9"/>
      <c r="N5217" s="9"/>
      <c r="P5217" s="9"/>
    </row>
    <row r="5218" spans="1:17" ht="11.25" hidden="1" customHeight="1" x14ac:dyDescent="0.2">
      <c r="A5218" s="1"/>
      <c r="B5218" s="1"/>
      <c r="E5218" s="2" t="str">
        <f>$E$1</f>
        <v>CITY OF BRADY</v>
      </c>
    </row>
    <row r="5219" spans="1:17" ht="11.85" hidden="1" customHeight="1" x14ac:dyDescent="0.2">
      <c r="E5219" s="2" t="str">
        <f>$E$2</f>
        <v>BUDGET  REPORT</v>
      </c>
    </row>
    <row r="5220" spans="1:17" ht="11.85" hidden="1" customHeight="1" x14ac:dyDescent="0.2">
      <c r="E5220" s="2" t="str">
        <f>$E$3</f>
        <v>FISCAL YEAR 2025 - 2026</v>
      </c>
    </row>
    <row r="5221" spans="1:17" ht="11.85" hidden="1" customHeight="1" x14ac:dyDescent="0.2">
      <c r="A5221" s="3" t="s">
        <v>1967</v>
      </c>
    </row>
    <row r="5222" spans="1:17" ht="11.85" hidden="1" customHeight="1" x14ac:dyDescent="0.2"/>
    <row r="5223" spans="1:17" ht="11.85" hidden="1" customHeight="1" x14ac:dyDescent="0.2">
      <c r="I5223" s="49" t="str">
        <f>$I$6</f>
        <v>(----- 2024-2025------)</v>
      </c>
      <c r="J5223" s="49"/>
      <c r="K5223" s="49"/>
      <c r="L5223" s="6"/>
      <c r="M5223" s="50" t="str">
        <f>$M$6</f>
        <v>2025-2026</v>
      </c>
      <c r="N5223" s="50"/>
      <c r="O5223" s="50"/>
      <c r="P5223" s="50"/>
      <c r="Q5223" s="50"/>
    </row>
    <row r="5224" spans="1:17" ht="11.85" hidden="1" customHeight="1" x14ac:dyDescent="0.2">
      <c r="C5224" s="5" t="str">
        <f>$C$7</f>
        <v>2021-2022</v>
      </c>
      <c r="D5224" s="5"/>
      <c r="E5224" s="5" t="str">
        <f>$E$7</f>
        <v>2022-2023</v>
      </c>
      <c r="F5224" s="5"/>
      <c r="G5224" s="5" t="str">
        <f>$G$7</f>
        <v>2023-2024</v>
      </c>
      <c r="H5224" s="5"/>
      <c r="I5224" s="5" t="s">
        <v>9</v>
      </c>
      <c r="J5224" s="5"/>
      <c r="K5224" s="5" t="str">
        <f>+$K$7</f>
        <v>PROJECTED</v>
      </c>
      <c r="L5224" s="6"/>
      <c r="M5224" s="5" t="str">
        <f>$M$7</f>
        <v>2025-2026</v>
      </c>
      <c r="N5224" s="6"/>
      <c r="O5224" s="5" t="str">
        <f>$O$7</f>
        <v>2025-2026</v>
      </c>
      <c r="P5224" s="6"/>
      <c r="Q5224" s="5" t="str">
        <f>$Q$7</f>
        <v>APPROVED</v>
      </c>
    </row>
    <row r="5225" spans="1:17" ht="11.85" hidden="1" customHeight="1" x14ac:dyDescent="0.2">
      <c r="A5225" s="7"/>
      <c r="C5225" s="8" t="s">
        <v>12</v>
      </c>
      <c r="D5225" s="5"/>
      <c r="E5225" s="8" t="s">
        <v>12</v>
      </c>
      <c r="F5225" s="5"/>
      <c r="G5225" s="8" t="s">
        <v>12</v>
      </c>
      <c r="H5225" s="5"/>
      <c r="I5225" s="8" t="s">
        <v>13</v>
      </c>
      <c r="J5225" s="5"/>
      <c r="K5225" s="8" t="s">
        <v>13</v>
      </c>
      <c r="L5225" s="6"/>
      <c r="M5225" s="8" t="str">
        <f>$M$8</f>
        <v>BASE</v>
      </c>
      <c r="N5225" s="6"/>
      <c r="O5225" s="8" t="str">
        <f>$O$8</f>
        <v>SUPPLEMENTAL</v>
      </c>
      <c r="P5225" s="6"/>
      <c r="Q5225" s="8" t="str">
        <f>$Q$8</f>
        <v>BUDGET</v>
      </c>
    </row>
    <row r="5226" spans="1:17" ht="11.85" hidden="1" customHeight="1" x14ac:dyDescent="0.2">
      <c r="L5226" s="9"/>
      <c r="N5226" s="9"/>
      <c r="P5226" s="9"/>
    </row>
    <row r="5227" spans="1:17" ht="11.85" hidden="1" customHeight="1" x14ac:dyDescent="0.2">
      <c r="A5227" s="10" t="s">
        <v>250</v>
      </c>
      <c r="L5227" s="9"/>
      <c r="N5227" s="9"/>
      <c r="P5227" s="9"/>
    </row>
    <row r="5228" spans="1:17" ht="11.85" hidden="1" customHeight="1" x14ac:dyDescent="0.2">
      <c r="A5228" s="3" t="s">
        <v>2014</v>
      </c>
      <c r="C5228" s="2">
        <v>0</v>
      </c>
      <c r="E5228" s="2">
        <v>0</v>
      </c>
      <c r="G5228" s="2">
        <v>0</v>
      </c>
      <c r="I5228" s="2">
        <v>0</v>
      </c>
      <c r="K5228" s="2">
        <v>0</v>
      </c>
      <c r="L5228" s="9"/>
      <c r="M5228" s="2">
        <v>0</v>
      </c>
      <c r="N5228" s="9"/>
      <c r="O5228" s="2">
        <v>0</v>
      </c>
      <c r="P5228" s="9"/>
      <c r="Q5228" s="2">
        <f t="shared" ref="Q5228:Q5235" si="142">+M5228+O5228</f>
        <v>0</v>
      </c>
    </row>
    <row r="5229" spans="1:17" ht="11.85" hidden="1" customHeight="1" x14ac:dyDescent="0.2">
      <c r="A5229" s="3" t="s">
        <v>2015</v>
      </c>
      <c r="L5229" s="9"/>
      <c r="M5229" s="2">
        <v>0</v>
      </c>
      <c r="N5229" s="9"/>
      <c r="O5229" s="2">
        <v>0</v>
      </c>
      <c r="P5229" s="9"/>
      <c r="Q5229" s="2">
        <f t="shared" si="142"/>
        <v>0</v>
      </c>
    </row>
    <row r="5230" spans="1:17" ht="10.5" hidden="1" customHeight="1" x14ac:dyDescent="0.2">
      <c r="A5230" s="3" t="s">
        <v>2016</v>
      </c>
      <c r="L5230" s="9"/>
      <c r="M5230" s="2">
        <v>0</v>
      </c>
      <c r="N5230" s="9"/>
      <c r="O5230" s="2">
        <v>0</v>
      </c>
      <c r="P5230" s="9"/>
      <c r="Q5230" s="2">
        <f t="shared" si="142"/>
        <v>0</v>
      </c>
    </row>
    <row r="5231" spans="1:17" ht="10.5" hidden="1" customHeight="1" x14ac:dyDescent="0.2">
      <c r="A5231" s="3" t="s">
        <v>2017</v>
      </c>
      <c r="L5231" s="9"/>
      <c r="M5231" s="2">
        <v>0</v>
      </c>
      <c r="N5231" s="9"/>
      <c r="O5231" s="2">
        <v>0</v>
      </c>
      <c r="P5231" s="9"/>
      <c r="Q5231" s="2">
        <f t="shared" si="142"/>
        <v>0</v>
      </c>
    </row>
    <row r="5232" spans="1:17" ht="10.5" hidden="1" customHeight="1" x14ac:dyDescent="0.2">
      <c r="A5232" s="3" t="s">
        <v>2018</v>
      </c>
      <c r="L5232" s="9"/>
      <c r="M5232" s="2">
        <v>0</v>
      </c>
      <c r="N5232" s="9"/>
      <c r="O5232" s="2">
        <v>0</v>
      </c>
      <c r="P5232" s="9"/>
      <c r="Q5232" s="2">
        <f t="shared" si="142"/>
        <v>0</v>
      </c>
    </row>
    <row r="5233" spans="1:22" ht="10.5" hidden="1" customHeight="1" x14ac:dyDescent="0.2">
      <c r="A5233" s="3" t="s">
        <v>2019</v>
      </c>
      <c r="L5233" s="9"/>
      <c r="M5233" s="2">
        <v>0</v>
      </c>
      <c r="N5233" s="9"/>
      <c r="O5233" s="2">
        <v>0</v>
      </c>
      <c r="P5233" s="9"/>
      <c r="Q5233" s="2">
        <f t="shared" si="142"/>
        <v>0</v>
      </c>
    </row>
    <row r="5234" spans="1:22" ht="10.5" hidden="1" customHeight="1" x14ac:dyDescent="0.2">
      <c r="A5234" s="3" t="s">
        <v>2020</v>
      </c>
      <c r="L5234" s="9"/>
      <c r="M5234" s="2">
        <v>0</v>
      </c>
      <c r="N5234" s="9"/>
      <c r="O5234" s="2">
        <v>0</v>
      </c>
      <c r="P5234" s="9"/>
      <c r="Q5234" s="2">
        <f t="shared" si="142"/>
        <v>0</v>
      </c>
    </row>
    <row r="5235" spans="1:22" ht="10.5" hidden="1" customHeight="1" x14ac:dyDescent="0.2">
      <c r="A5235" s="3" t="s">
        <v>2021</v>
      </c>
      <c r="L5235" s="9"/>
      <c r="M5235" s="2">
        <v>0</v>
      </c>
      <c r="N5235" s="9"/>
      <c r="O5235" s="2">
        <v>0</v>
      </c>
      <c r="P5235" s="9"/>
      <c r="Q5235" s="2">
        <f t="shared" si="142"/>
        <v>0</v>
      </c>
    </row>
    <row r="5236" spans="1:22" ht="11.85" hidden="1" customHeight="1" x14ac:dyDescent="0.2">
      <c r="A5236" s="3" t="s">
        <v>2022</v>
      </c>
      <c r="C5236" s="12"/>
      <c r="E5236" s="12">
        <v>0</v>
      </c>
      <c r="G5236" s="12">
        <v>0</v>
      </c>
      <c r="I5236" s="12">
        <v>0</v>
      </c>
      <c r="K5236" s="12">
        <v>0</v>
      </c>
      <c r="L5236" s="9"/>
      <c r="M5236" s="12">
        <v>0</v>
      </c>
      <c r="N5236" s="9"/>
      <c r="O5236" s="12">
        <v>0</v>
      </c>
      <c r="P5236" s="9"/>
      <c r="Q5236" s="12">
        <f>M5236+O5236</f>
        <v>0</v>
      </c>
    </row>
    <row r="5237" spans="1:22" ht="11.85" hidden="1" customHeight="1" x14ac:dyDescent="0.2">
      <c r="A5237" s="3" t="s">
        <v>264</v>
      </c>
      <c r="C5237" s="2">
        <f>SUM(C5228:C5236)</f>
        <v>0</v>
      </c>
      <c r="E5237" s="2">
        <f>SUM(E5228:E5236)</f>
        <v>0</v>
      </c>
      <c r="G5237" s="2">
        <f>SUM(G5228:G5236)</f>
        <v>0</v>
      </c>
      <c r="I5237" s="2">
        <f>SUM(I5228:I5236)</f>
        <v>0</v>
      </c>
      <c r="K5237" s="2">
        <f>SUM(K5228:K5236)</f>
        <v>0</v>
      </c>
      <c r="L5237" s="9"/>
      <c r="M5237" s="2">
        <f>SUM(M5228:M5236)</f>
        <v>0</v>
      </c>
      <c r="N5237" s="9"/>
      <c r="O5237" s="2">
        <f>SUM(O5228:O5236)</f>
        <v>0</v>
      </c>
      <c r="P5237" s="9"/>
      <c r="Q5237" s="2">
        <f>SUM(Q5228:Q5236)</f>
        <v>0</v>
      </c>
    </row>
    <row r="5238" spans="1:22" ht="11.85" hidden="1" customHeight="1" x14ac:dyDescent="0.2">
      <c r="L5238" s="9"/>
      <c r="N5238" s="9"/>
      <c r="P5238" s="9"/>
      <c r="U5238" s="2"/>
    </row>
    <row r="5239" spans="1:22" ht="11.85" hidden="1" customHeight="1" thickBot="1" x14ac:dyDescent="0.25">
      <c r="A5239" s="3" t="s">
        <v>276</v>
      </c>
      <c r="C5239" s="26"/>
      <c r="E5239" s="26"/>
      <c r="G5239" s="26"/>
      <c r="I5239" s="26"/>
      <c r="K5239" s="26"/>
      <c r="L5239" s="9"/>
      <c r="M5239" s="26"/>
      <c r="N5239" s="9"/>
      <c r="O5239" s="26"/>
      <c r="P5239" s="9"/>
      <c r="Q5239" s="26"/>
      <c r="U5239" s="15"/>
      <c r="V5239" s="9"/>
    </row>
    <row r="5240" spans="1:22" ht="11.85" hidden="1" customHeight="1" thickTop="1" x14ac:dyDescent="0.2">
      <c r="L5240" s="9"/>
      <c r="N5240" s="9"/>
      <c r="P5240" s="9"/>
      <c r="U5240" s="2"/>
    </row>
    <row r="5241" spans="1:22" ht="11.85" hidden="1" customHeight="1" x14ac:dyDescent="0.2">
      <c r="L5241" s="9"/>
      <c r="N5241" s="9"/>
      <c r="P5241" s="9"/>
      <c r="U5241" s="2"/>
    </row>
    <row r="5242" spans="1:22" ht="11.85" hidden="1" customHeight="1" x14ac:dyDescent="0.2">
      <c r="A5242" s="3" t="s">
        <v>277</v>
      </c>
      <c r="L5242" s="9"/>
      <c r="N5242" s="9"/>
      <c r="P5242" s="9"/>
      <c r="U5242" s="2"/>
    </row>
    <row r="5243" spans="1:22" ht="11.85" hidden="1" customHeight="1" x14ac:dyDescent="0.2">
      <c r="L5243" s="9"/>
      <c r="N5243" s="9"/>
      <c r="P5243" s="9"/>
    </row>
    <row r="5244" spans="1:22" ht="11.85" hidden="1" customHeight="1" x14ac:dyDescent="0.2">
      <c r="L5244" s="9"/>
      <c r="N5244" s="9"/>
      <c r="P5244" s="9"/>
    </row>
    <row r="5245" spans="1:22" ht="11.85" hidden="1" customHeight="1" x14ac:dyDescent="0.2">
      <c r="L5245" s="9"/>
      <c r="N5245" s="9"/>
      <c r="P5245" s="9"/>
    </row>
    <row r="5246" spans="1:22" ht="11.85" hidden="1" customHeight="1" x14ac:dyDescent="0.2">
      <c r="L5246" s="9"/>
      <c r="N5246" s="9"/>
      <c r="P5246" s="9"/>
    </row>
    <row r="5247" spans="1:22" ht="11.85" hidden="1" customHeight="1" x14ac:dyDescent="0.2">
      <c r="L5247" s="9"/>
      <c r="N5247" s="9"/>
      <c r="P5247" s="9"/>
    </row>
    <row r="5248" spans="1:22" ht="11.85" hidden="1" customHeight="1" x14ac:dyDescent="0.2">
      <c r="L5248" s="9"/>
      <c r="N5248" s="9"/>
      <c r="P5248" s="9"/>
    </row>
    <row r="5249" spans="12:16" ht="11.85" hidden="1" customHeight="1" x14ac:dyDescent="0.2">
      <c r="L5249" s="9"/>
      <c r="N5249" s="9"/>
      <c r="P5249" s="9"/>
    </row>
    <row r="5250" spans="12:16" ht="11.85" hidden="1" customHeight="1" x14ac:dyDescent="0.2">
      <c r="L5250" s="9"/>
      <c r="N5250" s="9"/>
      <c r="P5250" s="9"/>
    </row>
    <row r="5251" spans="12:16" ht="11.85" hidden="1" customHeight="1" x14ac:dyDescent="0.2">
      <c r="L5251" s="9"/>
      <c r="N5251" s="9"/>
      <c r="P5251" s="9"/>
    </row>
    <row r="5252" spans="12:16" ht="11.85" hidden="1" customHeight="1" x14ac:dyDescent="0.2">
      <c r="L5252" s="9"/>
      <c r="N5252" s="9"/>
      <c r="P5252" s="9"/>
    </row>
    <row r="5253" spans="12:16" ht="11.25" hidden="1" customHeight="1" x14ac:dyDescent="0.2"/>
    <row r="5254" spans="12:16" ht="11.85" hidden="1" customHeight="1" x14ac:dyDescent="0.2"/>
    <row r="5255" spans="12:16" ht="11.85" hidden="1" customHeight="1" x14ac:dyDescent="0.2"/>
    <row r="5256" spans="12:16" ht="11.85" hidden="1" customHeight="1" x14ac:dyDescent="0.2"/>
    <row r="5257" spans="12:16" ht="11.85" hidden="1" customHeight="1" x14ac:dyDescent="0.2"/>
    <row r="5258" spans="12:16" ht="11.85" hidden="1" customHeight="1" x14ac:dyDescent="0.2"/>
    <row r="5259" spans="12:16" ht="11.85" hidden="1" customHeight="1" x14ac:dyDescent="0.2"/>
    <row r="5260" spans="12:16" ht="11.85" hidden="1" customHeight="1" x14ac:dyDescent="0.2"/>
    <row r="5261" spans="12:16" ht="11.85" hidden="1" customHeight="1" x14ac:dyDescent="0.2"/>
    <row r="5262" spans="12:16" ht="11.85" hidden="1" customHeight="1" x14ac:dyDescent="0.2"/>
    <row r="5263" spans="12:16" ht="11.85" hidden="1" customHeight="1" x14ac:dyDescent="0.2"/>
    <row r="5264" spans="12:16" ht="11.85" hidden="1" customHeight="1" x14ac:dyDescent="0.2"/>
    <row r="5265" ht="11.85" hidden="1" customHeight="1" x14ac:dyDescent="0.2"/>
    <row r="5266" ht="11.85" hidden="1" customHeight="1" x14ac:dyDescent="0.2"/>
    <row r="5267" ht="11.85" hidden="1" customHeight="1" x14ac:dyDescent="0.2"/>
    <row r="5268" ht="11.85" hidden="1" customHeight="1" x14ac:dyDescent="0.2"/>
    <row r="5269" ht="11.85" hidden="1" customHeight="1" x14ac:dyDescent="0.2"/>
    <row r="5270" ht="11.85" hidden="1" customHeight="1" x14ac:dyDescent="0.2"/>
    <row r="5271" ht="11.85" hidden="1" customHeight="1" x14ac:dyDescent="0.2"/>
    <row r="5272" ht="11.85" hidden="1" customHeight="1" x14ac:dyDescent="0.2"/>
    <row r="5273" ht="11.85" hidden="1" customHeight="1" x14ac:dyDescent="0.2"/>
    <row r="5274" ht="11.85" hidden="1" customHeight="1" x14ac:dyDescent="0.2"/>
    <row r="5275" ht="11.85" hidden="1" customHeight="1" x14ac:dyDescent="0.2"/>
    <row r="5276" ht="11.85" hidden="1" customHeight="1" x14ac:dyDescent="0.2"/>
    <row r="5277" ht="11.85" hidden="1" customHeight="1" x14ac:dyDescent="0.2"/>
    <row r="5278" ht="11.85" hidden="1" customHeight="1" x14ac:dyDescent="0.2"/>
    <row r="5279" ht="11.85" hidden="1" customHeight="1" x14ac:dyDescent="0.2"/>
    <row r="5280" ht="11.85" hidden="1" customHeight="1" x14ac:dyDescent="0.2"/>
    <row r="5281" spans="1:17" ht="11.85" hidden="1" customHeight="1" x14ac:dyDescent="0.2"/>
    <row r="5282" spans="1:17" ht="11.85" hidden="1" customHeight="1" x14ac:dyDescent="0.2"/>
    <row r="5283" spans="1:17" ht="11.85" customHeight="1" x14ac:dyDescent="0.2">
      <c r="A5283" s="1"/>
      <c r="B5283" s="1"/>
      <c r="E5283" s="2" t="str">
        <f>$E$1</f>
        <v>CITY OF BRADY</v>
      </c>
    </row>
    <row r="5284" spans="1:17" ht="11.85" customHeight="1" x14ac:dyDescent="0.2">
      <c r="E5284" s="2" t="str">
        <f>$E$2</f>
        <v>BUDGET  REPORT</v>
      </c>
    </row>
    <row r="5285" spans="1:17" ht="11.85" customHeight="1" x14ac:dyDescent="0.2">
      <c r="E5285" s="2" t="str">
        <f>$E$3</f>
        <v>FISCAL YEAR 2025 - 2026</v>
      </c>
    </row>
    <row r="5286" spans="1:17" ht="11.85" customHeight="1" x14ac:dyDescent="0.2">
      <c r="A5286" s="3" t="s">
        <v>1967</v>
      </c>
    </row>
    <row r="5287" spans="1:17" ht="11.85" customHeight="1" x14ac:dyDescent="0.2">
      <c r="A5287" s="3" t="s">
        <v>2023</v>
      </c>
    </row>
    <row r="5288" spans="1:17" ht="11.85" customHeight="1" x14ac:dyDescent="0.2">
      <c r="I5288" s="49" t="str">
        <f>$I$6</f>
        <v>(----- 2024-2025------)</v>
      </c>
      <c r="J5288" s="49"/>
      <c r="K5288" s="49"/>
      <c r="L5288" s="6"/>
      <c r="M5288" s="50" t="str">
        <f>$M$6</f>
        <v>2025-2026</v>
      </c>
      <c r="N5288" s="50"/>
      <c r="O5288" s="50"/>
      <c r="P5288" s="50"/>
      <c r="Q5288" s="50"/>
    </row>
    <row r="5289" spans="1:17" ht="11.85" customHeight="1" x14ac:dyDescent="0.2">
      <c r="C5289" s="5" t="str">
        <f>$C$7</f>
        <v>2021-2022</v>
      </c>
      <c r="D5289" s="5"/>
      <c r="E5289" s="5" t="str">
        <f>$E$7</f>
        <v>2022-2023</v>
      </c>
      <c r="F5289" s="5"/>
      <c r="G5289" s="5" t="str">
        <f>$G$7</f>
        <v>2023-2024</v>
      </c>
      <c r="H5289" s="5"/>
      <c r="I5289" s="5" t="s">
        <v>9</v>
      </c>
      <c r="J5289" s="5"/>
      <c r="K5289" s="5" t="str">
        <f>+$K$7</f>
        <v>PROJECTED</v>
      </c>
      <c r="L5289" s="6"/>
      <c r="M5289" s="5" t="str">
        <f>$M$7</f>
        <v>2025-2026</v>
      </c>
      <c r="N5289" s="6"/>
      <c r="O5289" s="5" t="str">
        <f>$O$7</f>
        <v>2025-2026</v>
      </c>
      <c r="P5289" s="6"/>
      <c r="Q5289" s="5" t="str">
        <f>$Q$7</f>
        <v>APPROVED</v>
      </c>
    </row>
    <row r="5290" spans="1:17" ht="11.85" customHeight="1" x14ac:dyDescent="0.2">
      <c r="A5290" s="7" t="s">
        <v>279</v>
      </c>
      <c r="C5290" s="8" t="s">
        <v>12</v>
      </c>
      <c r="D5290" s="5"/>
      <c r="E5290" s="8" t="s">
        <v>12</v>
      </c>
      <c r="F5290" s="5"/>
      <c r="G5290" s="8" t="s">
        <v>12</v>
      </c>
      <c r="H5290" s="5"/>
      <c r="I5290" s="8" t="s">
        <v>13</v>
      </c>
      <c r="J5290" s="5"/>
      <c r="K5290" s="8" t="s">
        <v>13</v>
      </c>
      <c r="L5290" s="6"/>
      <c r="M5290" s="8" t="str">
        <f>$M$8</f>
        <v>BASE</v>
      </c>
      <c r="N5290" s="6"/>
      <c r="O5290" s="8" t="str">
        <f>$O$8</f>
        <v>SUPPLEMENTAL</v>
      </c>
      <c r="P5290" s="6"/>
      <c r="Q5290" s="8" t="str">
        <f>$Q$8</f>
        <v>BUDGET</v>
      </c>
    </row>
    <row r="5291" spans="1:17" ht="11.85" customHeight="1" x14ac:dyDescent="0.2"/>
    <row r="5292" spans="1:17" ht="11.85" customHeight="1" x14ac:dyDescent="0.2">
      <c r="A5292" s="10" t="s">
        <v>292</v>
      </c>
      <c r="L5292" s="9"/>
      <c r="N5292" s="9"/>
      <c r="P5292" s="9"/>
    </row>
    <row r="5293" spans="1:17" ht="11.85" hidden="1" customHeight="1" x14ac:dyDescent="0.2">
      <c r="A5293" s="3" t="s">
        <v>2024</v>
      </c>
      <c r="C5293" s="2">
        <v>0</v>
      </c>
      <c r="E5293" s="2">
        <v>0</v>
      </c>
      <c r="G5293" s="2">
        <v>0</v>
      </c>
      <c r="I5293" s="2">
        <v>0</v>
      </c>
      <c r="K5293" s="2">
        <v>0</v>
      </c>
      <c r="L5293" s="9"/>
      <c r="M5293" s="2">
        <v>0</v>
      </c>
      <c r="N5293" s="9"/>
      <c r="O5293" s="2">
        <v>0</v>
      </c>
      <c r="P5293" s="9"/>
      <c r="Q5293" s="2">
        <f t="shared" ref="Q5293:Q5300" si="143">M5293+O5293</f>
        <v>0</v>
      </c>
    </row>
    <row r="5294" spans="1:17" ht="11.85" hidden="1" customHeight="1" x14ac:dyDescent="0.2">
      <c r="A5294" s="3" t="s">
        <v>2025</v>
      </c>
      <c r="C5294" s="2">
        <v>0</v>
      </c>
      <c r="E5294" s="2">
        <v>0</v>
      </c>
      <c r="G5294" s="2">
        <v>0</v>
      </c>
      <c r="I5294" s="2">
        <v>0</v>
      </c>
      <c r="K5294" s="2">
        <v>0</v>
      </c>
      <c r="L5294" s="9"/>
      <c r="M5294" s="2">
        <v>0</v>
      </c>
      <c r="N5294" s="9"/>
      <c r="O5294" s="2">
        <v>0</v>
      </c>
      <c r="P5294" s="9"/>
      <c r="Q5294" s="2">
        <f t="shared" si="143"/>
        <v>0</v>
      </c>
    </row>
    <row r="5295" spans="1:17" ht="12" hidden="1" customHeight="1" x14ac:dyDescent="0.2">
      <c r="A5295" s="3" t="s">
        <v>2026</v>
      </c>
      <c r="C5295" s="2">
        <v>0</v>
      </c>
      <c r="E5295" s="2">
        <v>0</v>
      </c>
      <c r="G5295" s="2">
        <v>0</v>
      </c>
      <c r="I5295" s="2">
        <v>0</v>
      </c>
      <c r="K5295" s="2">
        <v>0</v>
      </c>
      <c r="L5295" s="9"/>
      <c r="M5295" s="2">
        <v>0</v>
      </c>
      <c r="N5295" s="9"/>
      <c r="O5295" s="2">
        <v>0</v>
      </c>
      <c r="P5295" s="9"/>
      <c r="Q5295" s="2">
        <f t="shared" si="143"/>
        <v>0</v>
      </c>
    </row>
    <row r="5296" spans="1:17" ht="12" hidden="1" customHeight="1" x14ac:dyDescent="0.2">
      <c r="A5296" s="3" t="s">
        <v>2027</v>
      </c>
      <c r="C5296" s="2">
        <v>0</v>
      </c>
      <c r="E5296" s="2">
        <v>0</v>
      </c>
      <c r="G5296" s="2">
        <v>0</v>
      </c>
      <c r="I5296" s="2">
        <v>0</v>
      </c>
      <c r="K5296" s="2">
        <v>0</v>
      </c>
      <c r="L5296" s="9"/>
      <c r="M5296" s="2">
        <v>0</v>
      </c>
      <c r="N5296" s="9"/>
      <c r="O5296" s="2">
        <v>0</v>
      </c>
      <c r="P5296" s="9"/>
      <c r="Q5296" s="2">
        <f t="shared" si="143"/>
        <v>0</v>
      </c>
    </row>
    <row r="5297" spans="1:18" ht="11.85" customHeight="1" x14ac:dyDescent="0.2">
      <c r="A5297" s="3" t="s">
        <v>2028</v>
      </c>
      <c r="C5297" s="2">
        <v>258241.4</v>
      </c>
      <c r="E5297" s="2">
        <v>278171.07</v>
      </c>
      <c r="G5297" s="2">
        <v>280121.73</v>
      </c>
      <c r="I5297" s="2">
        <v>265000</v>
      </c>
      <c r="K5297" s="2">
        <v>265000</v>
      </c>
      <c r="L5297" s="9"/>
      <c r="M5297" s="2">
        <v>275000</v>
      </c>
      <c r="N5297" s="9"/>
      <c r="O5297" s="2">
        <v>0</v>
      </c>
      <c r="P5297" s="9"/>
      <c r="Q5297" s="2">
        <f t="shared" si="143"/>
        <v>275000</v>
      </c>
    </row>
    <row r="5298" spans="1:18" ht="11.85" hidden="1" customHeight="1" x14ac:dyDescent="0.2">
      <c r="A5298" s="3" t="s">
        <v>2029</v>
      </c>
      <c r="C5298" s="2">
        <v>0</v>
      </c>
      <c r="E5298" s="2">
        <v>0</v>
      </c>
      <c r="G5298" s="2">
        <v>0</v>
      </c>
      <c r="I5298" s="2">
        <v>0</v>
      </c>
      <c r="K5298" s="2">
        <v>0</v>
      </c>
      <c r="L5298" s="9"/>
      <c r="M5298" s="2">
        <v>0</v>
      </c>
      <c r="N5298" s="9"/>
      <c r="O5298" s="2">
        <v>0</v>
      </c>
      <c r="P5298" s="9"/>
      <c r="Q5298" s="2">
        <f t="shared" si="143"/>
        <v>0</v>
      </c>
    </row>
    <row r="5299" spans="1:18" ht="11.85" hidden="1" customHeight="1" x14ac:dyDescent="0.2">
      <c r="A5299" s="3" t="s">
        <v>2030</v>
      </c>
      <c r="C5299" s="2">
        <v>0</v>
      </c>
      <c r="E5299" s="2">
        <v>0</v>
      </c>
      <c r="G5299" s="2">
        <v>0</v>
      </c>
      <c r="I5299" s="2">
        <v>0</v>
      </c>
      <c r="K5299" s="2">
        <v>0</v>
      </c>
      <c r="L5299" s="9"/>
      <c r="M5299" s="2">
        <v>0</v>
      </c>
      <c r="N5299" s="9"/>
      <c r="O5299" s="2">
        <v>0</v>
      </c>
      <c r="P5299" s="9"/>
      <c r="Q5299" s="2">
        <f t="shared" si="143"/>
        <v>0</v>
      </c>
    </row>
    <row r="5300" spans="1:18" ht="11.85" customHeight="1" x14ac:dyDescent="0.2">
      <c r="A5300" s="3" t="s">
        <v>2031</v>
      </c>
      <c r="C5300" s="12">
        <v>0</v>
      </c>
      <c r="E5300" s="12">
        <v>0</v>
      </c>
      <c r="G5300" s="12">
        <v>0</v>
      </c>
      <c r="I5300" s="12">
        <v>0</v>
      </c>
      <c r="K5300" s="12">
        <v>0</v>
      </c>
      <c r="L5300" s="9"/>
      <c r="M5300" s="12">
        <v>0</v>
      </c>
      <c r="N5300" s="9"/>
      <c r="O5300" s="12">
        <v>0</v>
      </c>
      <c r="P5300" s="9"/>
      <c r="Q5300" s="12">
        <f t="shared" si="143"/>
        <v>0</v>
      </c>
    </row>
    <row r="5301" spans="1:18" ht="11.85" customHeight="1" x14ac:dyDescent="0.2">
      <c r="A5301" s="3" t="s">
        <v>310</v>
      </c>
      <c r="C5301" s="2">
        <f>SUM(C5293:C5300)</f>
        <v>258241.4</v>
      </c>
      <c r="E5301" s="2">
        <f>SUM(E5293:E5300)</f>
        <v>278171.07</v>
      </c>
      <c r="G5301" s="2">
        <f>SUM(G5293:G5300)</f>
        <v>280121.73</v>
      </c>
      <c r="I5301" s="2">
        <f>SUM(I5293:I5300)</f>
        <v>265000</v>
      </c>
      <c r="K5301" s="2">
        <f>SUM(K5293:K5300)</f>
        <v>265000</v>
      </c>
      <c r="L5301" s="9"/>
      <c r="M5301" s="2">
        <f>SUM(M5293:M5300)</f>
        <v>275000</v>
      </c>
      <c r="N5301" s="9"/>
      <c r="O5301" s="2">
        <f>SUM(O5293:O5300)</f>
        <v>0</v>
      </c>
      <c r="P5301" s="9"/>
      <c r="Q5301" s="2">
        <f>SUM(Q5293:Q5300)</f>
        <v>275000</v>
      </c>
    </row>
    <row r="5302" spans="1:18" ht="11.85" customHeight="1" x14ac:dyDescent="0.2">
      <c r="L5302" s="9"/>
      <c r="N5302" s="9"/>
      <c r="P5302" s="9"/>
    </row>
    <row r="5303" spans="1:18" ht="11.85" customHeight="1" x14ac:dyDescent="0.2">
      <c r="A5303" s="10" t="s">
        <v>338</v>
      </c>
      <c r="L5303" s="9"/>
      <c r="N5303" s="9"/>
      <c r="P5303" s="9"/>
    </row>
    <row r="5304" spans="1:18" ht="11.85" customHeight="1" x14ac:dyDescent="0.2">
      <c r="A5304" s="3" t="s">
        <v>2032</v>
      </c>
      <c r="C5304" s="12">
        <v>0</v>
      </c>
      <c r="E5304" s="12">
        <v>0</v>
      </c>
      <c r="G5304" s="12">
        <v>0</v>
      </c>
      <c r="I5304" s="12">
        <v>0</v>
      </c>
      <c r="K5304" s="12">
        <v>0</v>
      </c>
      <c r="L5304" s="9"/>
      <c r="M5304" s="12">
        <v>0</v>
      </c>
      <c r="N5304" s="9"/>
      <c r="O5304" s="12">
        <v>0</v>
      </c>
      <c r="P5304" s="9"/>
      <c r="Q5304" s="12">
        <f>M5304+O5304</f>
        <v>0</v>
      </c>
      <c r="R5304" s="54"/>
    </row>
    <row r="5305" spans="1:18" ht="11.85" customHeight="1" x14ac:dyDescent="0.2">
      <c r="A5305" s="3" t="s">
        <v>342</v>
      </c>
      <c r="C5305" s="2">
        <f>SUM(C5304:C5304)</f>
        <v>0</v>
      </c>
      <c r="E5305" s="2">
        <f>SUM(E5304:E5304)</f>
        <v>0</v>
      </c>
      <c r="G5305" s="2">
        <f>SUM(G5304:G5304)</f>
        <v>0</v>
      </c>
      <c r="I5305" s="2">
        <f>SUM(I5304:I5304)</f>
        <v>0</v>
      </c>
      <c r="K5305" s="2">
        <f>SUM(K5304:K5304)</f>
        <v>0</v>
      </c>
      <c r="L5305" s="9"/>
      <c r="M5305" s="2">
        <f>SUM(M5304:M5304)</f>
        <v>0</v>
      </c>
      <c r="N5305" s="9"/>
      <c r="O5305" s="2">
        <f>SUM(O5304:O5304)</f>
        <v>0</v>
      </c>
      <c r="P5305" s="9"/>
      <c r="Q5305" s="2">
        <f>SUM(Q5304:Q5304)</f>
        <v>0</v>
      </c>
    </row>
    <row r="5306" spans="1:18" ht="11.85" customHeight="1" x14ac:dyDescent="0.2">
      <c r="L5306" s="9"/>
      <c r="N5306" s="9"/>
      <c r="P5306" s="9"/>
    </row>
    <row r="5307" spans="1:18" ht="11.85" customHeight="1" x14ac:dyDescent="0.2">
      <c r="A5307" s="3" t="s">
        <v>2033</v>
      </c>
      <c r="C5307" s="2">
        <f>+C5301+C5305</f>
        <v>258241.4</v>
      </c>
      <c r="E5307" s="2">
        <f>E5301+E5305</f>
        <v>278171.07</v>
      </c>
      <c r="G5307" s="2">
        <f>G5301+G5305</f>
        <v>280121.73</v>
      </c>
      <c r="I5307" s="2">
        <f>I5301+I5305</f>
        <v>265000</v>
      </c>
      <c r="K5307" s="2">
        <f>K5301+K5305</f>
        <v>265000</v>
      </c>
      <c r="L5307" s="9"/>
      <c r="M5307" s="2">
        <f>M5301+M5305</f>
        <v>275000</v>
      </c>
      <c r="N5307" s="9"/>
      <c r="O5307" s="2">
        <f>+O5301+O5305</f>
        <v>0</v>
      </c>
      <c r="P5307" s="9"/>
      <c r="Q5307" s="2">
        <f>+Q5301+Q5305</f>
        <v>275000</v>
      </c>
    </row>
    <row r="5308" spans="1:18" ht="11.85" customHeight="1" x14ac:dyDescent="0.2">
      <c r="L5308" s="9"/>
      <c r="N5308" s="9"/>
      <c r="P5308" s="9"/>
    </row>
    <row r="5309" spans="1:18" ht="11.85" customHeight="1" x14ac:dyDescent="0.2">
      <c r="L5309" s="9"/>
      <c r="N5309" s="9"/>
      <c r="P5309" s="9"/>
    </row>
    <row r="5310" spans="1:18" ht="11.85" customHeight="1" x14ac:dyDescent="0.2">
      <c r="L5310" s="9"/>
      <c r="N5310" s="9"/>
      <c r="P5310" s="9"/>
    </row>
    <row r="5311" spans="1:18" ht="11.85" customHeight="1" x14ac:dyDescent="0.2">
      <c r="L5311" s="9"/>
      <c r="N5311" s="9"/>
      <c r="P5311" s="9"/>
    </row>
    <row r="5312" spans="1:18" ht="11.85" customHeight="1" x14ac:dyDescent="0.2">
      <c r="L5312" s="9"/>
      <c r="N5312" s="9"/>
      <c r="P5312" s="9"/>
    </row>
    <row r="5313" spans="12:16" ht="11.85" customHeight="1" x14ac:dyDescent="0.2">
      <c r="L5313" s="9"/>
      <c r="N5313" s="9"/>
      <c r="P5313" s="9"/>
    </row>
    <row r="5314" spans="12:16" ht="11.85" customHeight="1" x14ac:dyDescent="0.2">
      <c r="L5314" s="9"/>
      <c r="N5314" s="9"/>
      <c r="P5314" s="9"/>
    </row>
    <row r="5315" spans="12:16" ht="11.85" customHeight="1" x14ac:dyDescent="0.2">
      <c r="L5315" s="9"/>
      <c r="N5315" s="9"/>
      <c r="P5315" s="9"/>
    </row>
    <row r="5316" spans="12:16" ht="11.85" customHeight="1" x14ac:dyDescent="0.2">
      <c r="L5316" s="9"/>
      <c r="N5316" s="9"/>
      <c r="P5316" s="9"/>
    </row>
    <row r="5317" spans="12:16" ht="11.85" customHeight="1" x14ac:dyDescent="0.2">
      <c r="L5317" s="9"/>
      <c r="N5317" s="9"/>
      <c r="P5317" s="9"/>
    </row>
    <row r="5318" spans="12:16" ht="11.85" customHeight="1" x14ac:dyDescent="0.2">
      <c r="L5318" s="9"/>
      <c r="N5318" s="9"/>
      <c r="P5318" s="9"/>
    </row>
    <row r="5319" spans="12:16" ht="11.85" customHeight="1" x14ac:dyDescent="0.2">
      <c r="L5319" s="9"/>
      <c r="N5319" s="9"/>
      <c r="P5319" s="9"/>
    </row>
    <row r="5320" spans="12:16" ht="11.85" customHeight="1" x14ac:dyDescent="0.2">
      <c r="L5320" s="9"/>
      <c r="N5320" s="9"/>
      <c r="P5320" s="9"/>
    </row>
    <row r="5321" spans="12:16" ht="11.85" customHeight="1" x14ac:dyDescent="0.2">
      <c r="L5321" s="9"/>
      <c r="N5321" s="9"/>
      <c r="P5321" s="9"/>
    </row>
    <row r="5322" spans="12:16" ht="11.85" customHeight="1" x14ac:dyDescent="0.2">
      <c r="L5322" s="9"/>
      <c r="N5322" s="9"/>
      <c r="P5322" s="9"/>
    </row>
    <row r="5323" spans="12:16" ht="11.85" customHeight="1" x14ac:dyDescent="0.2">
      <c r="L5323" s="9"/>
      <c r="N5323" s="9"/>
      <c r="P5323" s="9"/>
    </row>
    <row r="5324" spans="12:16" ht="11.85" customHeight="1" x14ac:dyDescent="0.2">
      <c r="L5324" s="9"/>
      <c r="N5324" s="9"/>
      <c r="P5324" s="9"/>
    </row>
    <row r="5325" spans="12:16" ht="11.85" customHeight="1" x14ac:dyDescent="0.2">
      <c r="L5325" s="9"/>
      <c r="N5325" s="9"/>
      <c r="P5325" s="9"/>
    </row>
    <row r="5326" spans="12:16" ht="11.85" customHeight="1" x14ac:dyDescent="0.2">
      <c r="L5326" s="9"/>
      <c r="N5326" s="9"/>
      <c r="P5326" s="9"/>
    </row>
    <row r="5327" spans="12:16" ht="11.85" customHeight="1" x14ac:dyDescent="0.2">
      <c r="L5327" s="9"/>
      <c r="N5327" s="9"/>
      <c r="P5327" s="9"/>
    </row>
    <row r="5328" spans="12:16" ht="11.85" customHeight="1" x14ac:dyDescent="0.2">
      <c r="L5328" s="9"/>
      <c r="N5328" s="9"/>
      <c r="P5328" s="9"/>
    </row>
    <row r="5329" spans="1:16" ht="11.85" customHeight="1" x14ac:dyDescent="0.2">
      <c r="L5329" s="9"/>
      <c r="N5329" s="9"/>
      <c r="P5329" s="9"/>
    </row>
    <row r="5330" spans="1:16" ht="11.85" customHeight="1" x14ac:dyDescent="0.2">
      <c r="L5330" s="9"/>
      <c r="N5330" s="9"/>
      <c r="P5330" s="9"/>
    </row>
    <row r="5331" spans="1:16" ht="11.85" customHeight="1" x14ac:dyDescent="0.2">
      <c r="L5331" s="9"/>
      <c r="N5331" s="9"/>
      <c r="P5331" s="9"/>
    </row>
    <row r="5332" spans="1:16" ht="11.85" customHeight="1" x14ac:dyDescent="0.2">
      <c r="L5332" s="9"/>
      <c r="N5332" s="9"/>
      <c r="P5332" s="9"/>
    </row>
    <row r="5333" spans="1:16" ht="11.85" customHeight="1" x14ac:dyDescent="0.2">
      <c r="L5333" s="9"/>
      <c r="N5333" s="9"/>
      <c r="P5333" s="9"/>
    </row>
    <row r="5334" spans="1:16" ht="11.85" customHeight="1" x14ac:dyDescent="0.2">
      <c r="L5334" s="9"/>
      <c r="N5334" s="9"/>
      <c r="P5334" s="9"/>
    </row>
    <row r="5335" spans="1:16" ht="11.85" customHeight="1" x14ac:dyDescent="0.2">
      <c r="L5335" s="9"/>
      <c r="N5335" s="9"/>
      <c r="P5335" s="9"/>
    </row>
    <row r="5336" spans="1:16" ht="11.85" customHeight="1" x14ac:dyDescent="0.2">
      <c r="L5336" s="9"/>
      <c r="N5336" s="9"/>
      <c r="P5336" s="9"/>
    </row>
    <row r="5337" spans="1:16" ht="11.85" customHeight="1" x14ac:dyDescent="0.2">
      <c r="L5337" s="9"/>
      <c r="N5337" s="9"/>
      <c r="P5337" s="9"/>
    </row>
    <row r="5338" spans="1:16" ht="11.85" customHeight="1" x14ac:dyDescent="0.2">
      <c r="L5338" s="9"/>
      <c r="N5338" s="9"/>
      <c r="P5338" s="9"/>
    </row>
    <row r="5339" spans="1:16" ht="11.85" customHeight="1" x14ac:dyDescent="0.2">
      <c r="L5339" s="9"/>
      <c r="N5339" s="9"/>
      <c r="P5339" s="9"/>
    </row>
    <row r="5340" spans="1:16" ht="11.85" customHeight="1" x14ac:dyDescent="0.2">
      <c r="L5340" s="9"/>
      <c r="N5340" s="9"/>
      <c r="P5340" s="9"/>
    </row>
    <row r="5341" spans="1:16" ht="11.85" customHeight="1" x14ac:dyDescent="0.2">
      <c r="L5341" s="9"/>
      <c r="N5341" s="9"/>
      <c r="P5341" s="9"/>
    </row>
    <row r="5342" spans="1:16" ht="11.85" customHeight="1" x14ac:dyDescent="0.2">
      <c r="A5342" s="1"/>
      <c r="B5342" s="1"/>
      <c r="E5342" s="2" t="str">
        <f>$E$1</f>
        <v>CITY OF BRADY</v>
      </c>
    </row>
    <row r="5343" spans="1:16" ht="11.85" customHeight="1" x14ac:dyDescent="0.2">
      <c r="E5343" s="2" t="str">
        <f>$E$2</f>
        <v>BUDGET  REPORT</v>
      </c>
    </row>
    <row r="5344" spans="1:16" ht="11.85" customHeight="1" x14ac:dyDescent="0.2">
      <c r="E5344" s="2" t="str">
        <f>$E$3</f>
        <v>FISCAL YEAR 2025 - 2026</v>
      </c>
    </row>
    <row r="5345" spans="1:21" ht="11.85" customHeight="1" x14ac:dyDescent="0.2">
      <c r="A5345" s="3" t="s">
        <v>1967</v>
      </c>
    </row>
    <row r="5346" spans="1:21" ht="11.85" customHeight="1" x14ac:dyDescent="0.2">
      <c r="A5346" s="3" t="s">
        <v>2034</v>
      </c>
    </row>
    <row r="5347" spans="1:21" ht="11.85" customHeight="1" x14ac:dyDescent="0.2">
      <c r="I5347" s="49" t="str">
        <f>$I$6</f>
        <v>(----- 2024-2025------)</v>
      </c>
      <c r="J5347" s="49"/>
      <c r="K5347" s="49"/>
      <c r="L5347" s="6"/>
      <c r="M5347" s="50" t="str">
        <f>$M$6</f>
        <v>2025-2026</v>
      </c>
      <c r="N5347" s="50"/>
      <c r="O5347" s="50"/>
      <c r="P5347" s="50"/>
      <c r="Q5347" s="50"/>
    </row>
    <row r="5348" spans="1:21" ht="11.85" customHeight="1" x14ac:dyDescent="0.2">
      <c r="C5348" s="5" t="str">
        <f>$C$7</f>
        <v>2021-2022</v>
      </c>
      <c r="D5348" s="5"/>
      <c r="E5348" s="5" t="str">
        <f>$E$7</f>
        <v>2022-2023</v>
      </c>
      <c r="F5348" s="5"/>
      <c r="G5348" s="5" t="str">
        <f>$G$7</f>
        <v>2023-2024</v>
      </c>
      <c r="H5348" s="5"/>
      <c r="I5348" s="5" t="s">
        <v>9</v>
      </c>
      <c r="J5348" s="5"/>
      <c r="K5348" s="5" t="str">
        <f>+$K$7</f>
        <v>PROJECTED</v>
      </c>
      <c r="L5348" s="6"/>
      <c r="M5348" s="5" t="str">
        <f>$M$7</f>
        <v>2025-2026</v>
      </c>
      <c r="N5348" s="6"/>
      <c r="O5348" s="5" t="str">
        <f>$O$7</f>
        <v>2025-2026</v>
      </c>
      <c r="P5348" s="6"/>
      <c r="Q5348" s="5" t="str">
        <f>$Q$7</f>
        <v>APPROVED</v>
      </c>
    </row>
    <row r="5349" spans="1:21" ht="11.85" customHeight="1" x14ac:dyDescent="0.2">
      <c r="A5349" s="7" t="s">
        <v>279</v>
      </c>
      <c r="C5349" s="8" t="s">
        <v>12</v>
      </c>
      <c r="D5349" s="5"/>
      <c r="E5349" s="8" t="s">
        <v>12</v>
      </c>
      <c r="F5349" s="5"/>
      <c r="G5349" s="8" t="s">
        <v>12</v>
      </c>
      <c r="H5349" s="5"/>
      <c r="I5349" s="8" t="s">
        <v>13</v>
      </c>
      <c r="J5349" s="5"/>
      <c r="K5349" s="8" t="s">
        <v>13</v>
      </c>
      <c r="L5349" s="6"/>
      <c r="M5349" s="8" t="str">
        <f>$M$8</f>
        <v>BASE</v>
      </c>
      <c r="N5349" s="6"/>
      <c r="O5349" s="8" t="str">
        <f>$O$8</f>
        <v>SUPPLEMENTAL</v>
      </c>
      <c r="P5349" s="6"/>
      <c r="Q5349" s="8" t="str">
        <f>$Q$8</f>
        <v>BUDGET</v>
      </c>
    </row>
    <row r="5350" spans="1:21" ht="11.85" customHeight="1" x14ac:dyDescent="0.2"/>
    <row r="5351" spans="1:21" ht="11.85" customHeight="1" x14ac:dyDescent="0.2">
      <c r="A5351" s="10" t="s">
        <v>280</v>
      </c>
    </row>
    <row r="5352" spans="1:21" ht="11.85" customHeight="1" x14ac:dyDescent="0.2">
      <c r="A5352" s="3" t="s">
        <v>2035</v>
      </c>
      <c r="C5352" s="2">
        <v>89032.4</v>
      </c>
      <c r="E5352" s="2">
        <v>93691.02</v>
      </c>
      <c r="G5352" s="2">
        <v>90181.11</v>
      </c>
      <c r="I5352" s="2">
        <v>90506</v>
      </c>
      <c r="K5352" s="2">
        <v>90506</v>
      </c>
      <c r="L5352" s="9"/>
      <c r="M5352" s="2">
        <v>95070</v>
      </c>
      <c r="N5352" s="9"/>
      <c r="O5352" s="2">
        <v>0</v>
      </c>
      <c r="P5352" s="9"/>
      <c r="Q5352" s="2">
        <f t="shared" ref="Q5352:Q5358" si="144">M5352+O5352</f>
        <v>95070</v>
      </c>
      <c r="T5352" s="11"/>
    </row>
    <row r="5353" spans="1:21" ht="11.85" customHeight="1" x14ac:dyDescent="0.2">
      <c r="A5353" s="3" t="s">
        <v>2036</v>
      </c>
      <c r="C5353" s="2">
        <v>0</v>
      </c>
      <c r="E5353" s="2">
        <v>0</v>
      </c>
      <c r="G5353" s="2">
        <v>33.130000000000003</v>
      </c>
      <c r="I5353" s="2">
        <v>200</v>
      </c>
      <c r="K5353" s="2">
        <v>200</v>
      </c>
      <c r="L5353" s="9"/>
      <c r="M5353" s="2">
        <v>200</v>
      </c>
      <c r="N5353" s="9"/>
      <c r="O5353" s="2">
        <v>0</v>
      </c>
      <c r="P5353" s="9"/>
      <c r="Q5353" s="2">
        <f t="shared" si="144"/>
        <v>200</v>
      </c>
      <c r="T5353" s="11"/>
    </row>
    <row r="5354" spans="1:21" ht="11.85" customHeight="1" x14ac:dyDescent="0.2">
      <c r="A5354" s="3" t="s">
        <v>2037</v>
      </c>
      <c r="C5354" s="2">
        <v>21588.959999999999</v>
      </c>
      <c r="E5354" s="2">
        <v>21876.98</v>
      </c>
      <c r="G5354" s="2">
        <v>18583.68</v>
      </c>
      <c r="I5354" s="2">
        <v>20283</v>
      </c>
      <c r="K5354" s="2">
        <v>20283</v>
      </c>
      <c r="L5354" s="9"/>
      <c r="M5354" s="2">
        <v>22080</v>
      </c>
      <c r="N5354" s="9"/>
      <c r="O5354" s="2">
        <v>0</v>
      </c>
      <c r="P5354" s="9"/>
      <c r="Q5354" s="2">
        <f t="shared" si="144"/>
        <v>22080</v>
      </c>
      <c r="T5354" s="11"/>
    </row>
    <row r="5355" spans="1:21" ht="11.85" customHeight="1" x14ac:dyDescent="0.2">
      <c r="A5355" s="3" t="s">
        <v>2038</v>
      </c>
      <c r="C5355" s="2">
        <v>6206.16</v>
      </c>
      <c r="E5355" s="2">
        <v>6455.88</v>
      </c>
      <c r="G5355" s="2">
        <v>6822.91</v>
      </c>
      <c r="I5355" s="2">
        <v>6867</v>
      </c>
      <c r="K5355" s="2">
        <v>6867</v>
      </c>
      <c r="L5355" s="9"/>
      <c r="M5355" s="2">
        <v>7121</v>
      </c>
      <c r="N5355" s="9"/>
      <c r="O5355" s="2">
        <v>0</v>
      </c>
      <c r="P5355" s="9"/>
      <c r="Q5355" s="2">
        <f t="shared" si="144"/>
        <v>7121</v>
      </c>
      <c r="T5355" s="11"/>
    </row>
    <row r="5356" spans="1:21" ht="11.85" customHeight="1" x14ac:dyDescent="0.2">
      <c r="A5356" s="3" t="s">
        <v>2039</v>
      </c>
      <c r="C5356" s="2">
        <v>1317.97</v>
      </c>
      <c r="E5356" s="2">
        <v>1386.02</v>
      </c>
      <c r="G5356" s="2">
        <v>1306.9100000000001</v>
      </c>
      <c r="I5356" s="2">
        <v>1101</v>
      </c>
      <c r="K5356" s="2">
        <v>1101</v>
      </c>
      <c r="L5356" s="9"/>
      <c r="M5356" s="2">
        <v>990</v>
      </c>
      <c r="N5356" s="9"/>
      <c r="O5356" s="2">
        <v>0</v>
      </c>
      <c r="P5356" s="9"/>
      <c r="Q5356" s="2">
        <f t="shared" si="144"/>
        <v>990</v>
      </c>
      <c r="T5356" s="11"/>
    </row>
    <row r="5357" spans="1:21" ht="11.85" customHeight="1" x14ac:dyDescent="0.2">
      <c r="A5357" s="3" t="s">
        <v>2040</v>
      </c>
      <c r="C5357" s="2">
        <v>233.4</v>
      </c>
      <c r="E5357" s="2">
        <v>39.56</v>
      </c>
      <c r="G5357" s="2">
        <v>435.03</v>
      </c>
      <c r="I5357" s="2">
        <v>360</v>
      </c>
      <c r="K5357" s="2">
        <v>360</v>
      </c>
      <c r="L5357" s="9"/>
      <c r="M5357" s="2">
        <v>288</v>
      </c>
      <c r="N5357" s="9"/>
      <c r="O5357" s="2">
        <v>0</v>
      </c>
      <c r="P5357" s="9"/>
      <c r="Q5357" s="2">
        <f t="shared" si="144"/>
        <v>288</v>
      </c>
      <c r="T5357" s="11"/>
    </row>
    <row r="5358" spans="1:21" ht="11.85" customHeight="1" x14ac:dyDescent="0.2">
      <c r="A5358" s="3" t="s">
        <v>2041</v>
      </c>
      <c r="C5358" s="12">
        <v>7080.91</v>
      </c>
      <c r="E5358" s="12">
        <v>7167.56</v>
      </c>
      <c r="G5358" s="12">
        <v>6901.44</v>
      </c>
      <c r="I5358" s="12">
        <v>7075</v>
      </c>
      <c r="K5358" s="12">
        <v>7075</v>
      </c>
      <c r="L5358" s="9"/>
      <c r="M5358" s="12">
        <v>7431</v>
      </c>
      <c r="N5358" s="9"/>
      <c r="O5358" s="12">
        <v>0</v>
      </c>
      <c r="P5358" s="9"/>
      <c r="Q5358" s="12">
        <f t="shared" si="144"/>
        <v>7431</v>
      </c>
      <c r="T5358" s="11"/>
    </row>
    <row r="5359" spans="1:21" ht="11.85" customHeight="1" x14ac:dyDescent="0.2">
      <c r="A5359" s="3" t="s">
        <v>291</v>
      </c>
      <c r="C5359" s="2">
        <f>SUM(C5352:C5358)</f>
        <v>125459.79999999999</v>
      </c>
      <c r="E5359" s="2">
        <f>SUM(E5352:E5358)</f>
        <v>130617.02</v>
      </c>
      <c r="G5359" s="2">
        <f>SUM(G5352:G5358)</f>
        <v>124264.21000000002</v>
      </c>
      <c r="I5359" s="2">
        <f>SUM(I5352:I5358)</f>
        <v>126392</v>
      </c>
      <c r="K5359" s="2">
        <f>SUM(K5352:K5358)</f>
        <v>126392</v>
      </c>
      <c r="L5359" s="9"/>
      <c r="M5359" s="2">
        <f>SUM(M5352:M5358)</f>
        <v>133180</v>
      </c>
      <c r="N5359" s="9"/>
      <c r="O5359" s="2">
        <f>SUM(O5352:O5358)</f>
        <v>0</v>
      </c>
      <c r="P5359" s="9"/>
      <c r="Q5359" s="2">
        <f>SUM(Q5352:Q5358)</f>
        <v>133180</v>
      </c>
      <c r="R5359" s="54"/>
      <c r="T5359" s="14"/>
      <c r="U5359" s="9"/>
    </row>
    <row r="5360" spans="1:21" ht="11.85" customHeight="1" x14ac:dyDescent="0.2">
      <c r="L5360" s="9"/>
      <c r="N5360" s="9"/>
      <c r="P5360" s="9"/>
    </row>
    <row r="5361" spans="1:20" ht="11.85" customHeight="1" x14ac:dyDescent="0.2">
      <c r="A5361" s="10" t="s">
        <v>292</v>
      </c>
      <c r="L5361" s="9"/>
      <c r="N5361" s="9"/>
      <c r="P5361" s="9"/>
    </row>
    <row r="5362" spans="1:20" ht="11.85" customHeight="1" x14ac:dyDescent="0.2">
      <c r="A5362" s="3" t="s">
        <v>2042</v>
      </c>
      <c r="C5362" s="2">
        <v>0</v>
      </c>
      <c r="E5362" s="2">
        <v>0</v>
      </c>
      <c r="G5362" s="2">
        <v>0</v>
      </c>
      <c r="I5362" s="2">
        <v>250</v>
      </c>
      <c r="K5362" s="2">
        <v>250</v>
      </c>
      <c r="L5362" s="9"/>
      <c r="M5362" s="2">
        <v>250</v>
      </c>
      <c r="N5362" s="9"/>
      <c r="O5362" s="2">
        <v>0</v>
      </c>
      <c r="P5362" s="9"/>
      <c r="Q5362" s="2">
        <f t="shared" ref="Q5362:Q5371" si="145">M5362+O5362</f>
        <v>250</v>
      </c>
      <c r="T5362" s="11"/>
    </row>
    <row r="5363" spans="1:20" ht="11.85" customHeight="1" x14ac:dyDescent="0.2">
      <c r="A5363" s="3" t="s">
        <v>2043</v>
      </c>
      <c r="C5363" s="2">
        <v>8477.89</v>
      </c>
      <c r="E5363" s="2">
        <v>15761.45</v>
      </c>
      <c r="G5363" s="2">
        <v>16263.83</v>
      </c>
      <c r="I5363" s="2">
        <v>15000</v>
      </c>
      <c r="K5363" s="2">
        <v>15000</v>
      </c>
      <c r="L5363" s="9"/>
      <c r="M5363" s="2">
        <v>15000</v>
      </c>
      <c r="N5363" s="9"/>
      <c r="O5363" s="2">
        <v>0</v>
      </c>
      <c r="P5363" s="9"/>
      <c r="Q5363" s="2">
        <f t="shared" si="145"/>
        <v>15000</v>
      </c>
      <c r="T5363" s="11"/>
    </row>
    <row r="5364" spans="1:20" ht="11.85" customHeight="1" x14ac:dyDescent="0.2">
      <c r="A5364" s="3" t="s">
        <v>2044</v>
      </c>
      <c r="C5364" s="2">
        <v>0</v>
      </c>
      <c r="E5364" s="2">
        <v>0</v>
      </c>
      <c r="G5364" s="2">
        <v>150</v>
      </c>
      <c r="I5364" s="2">
        <v>250</v>
      </c>
      <c r="K5364" s="2">
        <v>250</v>
      </c>
      <c r="L5364" s="9"/>
      <c r="M5364" s="2">
        <v>250</v>
      </c>
      <c r="N5364" s="9"/>
      <c r="O5364" s="2">
        <v>0</v>
      </c>
      <c r="P5364" s="9"/>
      <c r="Q5364" s="2">
        <f t="shared" si="145"/>
        <v>250</v>
      </c>
      <c r="T5364" s="11"/>
    </row>
    <row r="5365" spans="1:20" ht="11.85" hidden="1" customHeight="1" x14ac:dyDescent="0.2">
      <c r="A5365" s="3" t="s">
        <v>2045</v>
      </c>
      <c r="C5365" s="2">
        <v>0</v>
      </c>
      <c r="E5365" s="2">
        <v>0</v>
      </c>
      <c r="G5365" s="2">
        <v>0</v>
      </c>
      <c r="I5365" s="2">
        <v>0</v>
      </c>
      <c r="K5365" s="2">
        <v>0</v>
      </c>
      <c r="L5365" s="9"/>
      <c r="M5365" s="2">
        <v>0</v>
      </c>
      <c r="N5365" s="9"/>
      <c r="O5365" s="2">
        <v>0</v>
      </c>
      <c r="P5365" s="9"/>
      <c r="Q5365" s="2">
        <f t="shared" si="145"/>
        <v>0</v>
      </c>
      <c r="T5365" s="11"/>
    </row>
    <row r="5366" spans="1:20" ht="11.85" hidden="1" customHeight="1" x14ac:dyDescent="0.2">
      <c r="A5366" s="3" t="s">
        <v>2046</v>
      </c>
      <c r="C5366" s="2">
        <v>0</v>
      </c>
      <c r="E5366" s="2">
        <v>0</v>
      </c>
      <c r="G5366" s="2">
        <v>0</v>
      </c>
      <c r="I5366" s="2">
        <v>0</v>
      </c>
      <c r="K5366" s="2">
        <v>0</v>
      </c>
      <c r="L5366" s="9"/>
      <c r="M5366" s="2">
        <v>0</v>
      </c>
      <c r="N5366" s="9"/>
      <c r="O5366" s="2">
        <v>0</v>
      </c>
      <c r="P5366" s="9"/>
      <c r="Q5366" s="2">
        <f t="shared" si="145"/>
        <v>0</v>
      </c>
      <c r="T5366" s="11"/>
    </row>
    <row r="5367" spans="1:20" ht="11.85" customHeight="1" x14ac:dyDescent="0.2">
      <c r="A5367" s="3" t="s">
        <v>2047</v>
      </c>
      <c r="C5367" s="2">
        <v>555</v>
      </c>
      <c r="E5367" s="2">
        <v>896.25</v>
      </c>
      <c r="G5367" s="2">
        <v>1053</v>
      </c>
      <c r="I5367" s="2">
        <v>2300</v>
      </c>
      <c r="K5367" s="2">
        <v>1700</v>
      </c>
      <c r="L5367" s="9"/>
      <c r="M5367" s="2">
        <v>2300</v>
      </c>
      <c r="N5367" s="9"/>
      <c r="O5367" s="2">
        <v>0</v>
      </c>
      <c r="P5367" s="9"/>
      <c r="Q5367" s="2">
        <f t="shared" si="145"/>
        <v>2300</v>
      </c>
      <c r="T5367" s="11"/>
    </row>
    <row r="5368" spans="1:20" ht="11.85" customHeight="1" x14ac:dyDescent="0.2">
      <c r="A5368" s="3" t="s">
        <v>2048</v>
      </c>
      <c r="C5368" s="2">
        <v>2027.5</v>
      </c>
      <c r="E5368" s="2">
        <v>1686.24</v>
      </c>
      <c r="G5368" s="2">
        <v>2076.0500000000002</v>
      </c>
      <c r="I5368" s="2">
        <v>2200</v>
      </c>
      <c r="K5368" s="2">
        <v>2200</v>
      </c>
      <c r="L5368" s="9"/>
      <c r="M5368" s="2">
        <v>2200</v>
      </c>
      <c r="N5368" s="9"/>
      <c r="O5368" s="2">
        <v>0</v>
      </c>
      <c r="P5368" s="9"/>
      <c r="Q5368" s="2">
        <f t="shared" si="145"/>
        <v>2200</v>
      </c>
      <c r="T5368" s="11"/>
    </row>
    <row r="5369" spans="1:20" ht="11.85" customHeight="1" x14ac:dyDescent="0.2">
      <c r="A5369" s="3" t="s">
        <v>2049</v>
      </c>
      <c r="C5369" s="2">
        <v>234.6</v>
      </c>
      <c r="E5369" s="2">
        <v>291.5</v>
      </c>
      <c r="G5369" s="2">
        <v>234</v>
      </c>
      <c r="I5369" s="2">
        <v>150</v>
      </c>
      <c r="K5369" s="2">
        <v>150</v>
      </c>
      <c r="L5369" s="9"/>
      <c r="M5369" s="2">
        <v>150</v>
      </c>
      <c r="N5369" s="9"/>
      <c r="O5369" s="2">
        <v>0</v>
      </c>
      <c r="P5369" s="9"/>
      <c r="Q5369" s="2">
        <f t="shared" si="145"/>
        <v>150</v>
      </c>
      <c r="T5369" s="11"/>
    </row>
    <row r="5370" spans="1:20" ht="11.85" customHeight="1" x14ac:dyDescent="0.2">
      <c r="A5370" s="3" t="s">
        <v>2050</v>
      </c>
      <c r="C5370" s="12">
        <v>0</v>
      </c>
      <c r="E5370" s="12">
        <v>0</v>
      </c>
      <c r="G5370" s="12">
        <v>1417.32</v>
      </c>
      <c r="I5370" s="12">
        <v>0</v>
      </c>
      <c r="K5370" s="12">
        <v>0</v>
      </c>
      <c r="L5370" s="9"/>
      <c r="M5370" s="12">
        <v>0</v>
      </c>
      <c r="N5370" s="9"/>
      <c r="O5370" s="12">
        <v>0</v>
      </c>
      <c r="P5370" s="9"/>
      <c r="Q5370" s="12">
        <f t="shared" si="145"/>
        <v>0</v>
      </c>
    </row>
    <row r="5371" spans="1:20" ht="11.85" hidden="1" customHeight="1" x14ac:dyDescent="0.2">
      <c r="A5371" s="3" t="s">
        <v>2051</v>
      </c>
      <c r="C5371" s="12">
        <v>0</v>
      </c>
      <c r="E5371" s="12">
        <v>0</v>
      </c>
      <c r="G5371" s="12">
        <v>0</v>
      </c>
      <c r="I5371" s="12">
        <v>0</v>
      </c>
      <c r="K5371" s="12">
        <v>0</v>
      </c>
      <c r="L5371" s="9"/>
      <c r="M5371" s="12">
        <v>0</v>
      </c>
      <c r="N5371" s="9"/>
      <c r="O5371" s="12">
        <v>0</v>
      </c>
      <c r="P5371" s="9"/>
      <c r="Q5371" s="12">
        <f t="shared" si="145"/>
        <v>0</v>
      </c>
    </row>
    <row r="5372" spans="1:20" ht="11.85" customHeight="1" x14ac:dyDescent="0.2">
      <c r="A5372" s="3" t="s">
        <v>310</v>
      </c>
      <c r="C5372" s="2">
        <f>SUM(C5362:C5371)</f>
        <v>11294.99</v>
      </c>
      <c r="E5372" s="2">
        <f>SUM(E5362:E5371)</f>
        <v>18635.440000000002</v>
      </c>
      <c r="G5372" s="2">
        <f>SUM(G5362:G5371)</f>
        <v>21194.2</v>
      </c>
      <c r="I5372" s="2">
        <f>SUM(I5362:I5371)</f>
        <v>20150</v>
      </c>
      <c r="K5372" s="2">
        <f>SUM(K5362:K5371)</f>
        <v>19550</v>
      </c>
      <c r="L5372" s="9"/>
      <c r="M5372" s="2">
        <f>SUM(M5362:M5371)</f>
        <v>20150</v>
      </c>
      <c r="N5372" s="9"/>
      <c r="O5372" s="2">
        <f>SUM(O5362:O5371)</f>
        <v>0</v>
      </c>
      <c r="P5372" s="9"/>
      <c r="Q5372" s="2">
        <f>SUM(Q5362:Q5371)</f>
        <v>20150</v>
      </c>
      <c r="R5372" s="54"/>
      <c r="T5372" s="14"/>
    </row>
    <row r="5373" spans="1:20" ht="11.85" customHeight="1" x14ac:dyDescent="0.2">
      <c r="L5373" s="9"/>
      <c r="N5373" s="9"/>
      <c r="P5373" s="9"/>
      <c r="T5373" s="11"/>
    </row>
    <row r="5374" spans="1:20" ht="11.85" customHeight="1" x14ac:dyDescent="0.2">
      <c r="A5374" s="10" t="s">
        <v>311</v>
      </c>
      <c r="L5374" s="9"/>
      <c r="N5374" s="9"/>
      <c r="P5374" s="9"/>
      <c r="T5374" s="11"/>
    </row>
    <row r="5375" spans="1:20" ht="11.85" customHeight="1" x14ac:dyDescent="0.2">
      <c r="A5375" s="3" t="s">
        <v>2052</v>
      </c>
      <c r="C5375" s="2">
        <v>52.47</v>
      </c>
      <c r="E5375" s="2">
        <v>116.32</v>
      </c>
      <c r="G5375" s="2">
        <v>0</v>
      </c>
      <c r="I5375" s="2">
        <v>200</v>
      </c>
      <c r="K5375" s="2">
        <v>200</v>
      </c>
      <c r="L5375" s="9"/>
      <c r="M5375" s="2">
        <v>200</v>
      </c>
      <c r="N5375" s="9"/>
      <c r="O5375" s="2">
        <v>0</v>
      </c>
      <c r="P5375" s="9"/>
      <c r="Q5375" s="2">
        <f t="shared" ref="Q5375:Q5389" si="146">M5375+O5375</f>
        <v>200</v>
      </c>
      <c r="T5375" s="11"/>
    </row>
    <row r="5376" spans="1:20" ht="11.85" customHeight="1" x14ac:dyDescent="0.2">
      <c r="A5376" s="3" t="s">
        <v>2053</v>
      </c>
      <c r="C5376" s="2">
        <v>0</v>
      </c>
      <c r="E5376" s="2">
        <v>0</v>
      </c>
      <c r="G5376" s="2">
        <v>0</v>
      </c>
      <c r="I5376" s="2">
        <v>0</v>
      </c>
      <c r="K5376" s="2">
        <v>0</v>
      </c>
      <c r="L5376" s="9"/>
      <c r="M5376" s="2">
        <v>0</v>
      </c>
      <c r="N5376" s="9"/>
      <c r="O5376" s="2">
        <v>0</v>
      </c>
      <c r="P5376" s="9"/>
      <c r="Q5376" s="2">
        <f t="shared" si="146"/>
        <v>0</v>
      </c>
      <c r="T5376" s="11"/>
    </row>
    <row r="5377" spans="1:21" ht="11.85" customHeight="1" x14ac:dyDescent="0.2">
      <c r="A5377" s="3" t="s">
        <v>2054</v>
      </c>
      <c r="C5377" s="2">
        <v>9411.6299999999992</v>
      </c>
      <c r="E5377" s="2">
        <v>10556.44</v>
      </c>
      <c r="G5377" s="2">
        <v>8723.7900000000009</v>
      </c>
      <c r="I5377" s="2">
        <v>10000</v>
      </c>
      <c r="K5377" s="2">
        <v>10000</v>
      </c>
      <c r="L5377" s="9"/>
      <c r="M5377" s="2">
        <v>10000</v>
      </c>
      <c r="N5377" s="9"/>
      <c r="O5377" s="2">
        <v>0</v>
      </c>
      <c r="P5377" s="9"/>
      <c r="Q5377" s="2">
        <f t="shared" si="146"/>
        <v>10000</v>
      </c>
      <c r="T5377" s="11"/>
    </row>
    <row r="5378" spans="1:21" ht="11.85" hidden="1" customHeight="1" x14ac:dyDescent="0.2">
      <c r="A5378" s="3" t="s">
        <v>2055</v>
      </c>
      <c r="C5378" s="2">
        <v>0</v>
      </c>
      <c r="E5378" s="2">
        <v>0</v>
      </c>
      <c r="G5378" s="2">
        <v>0</v>
      </c>
      <c r="I5378" s="2">
        <v>0</v>
      </c>
      <c r="K5378" s="2">
        <v>0</v>
      </c>
      <c r="L5378" s="9"/>
      <c r="M5378" s="2">
        <v>0</v>
      </c>
      <c r="N5378" s="9"/>
      <c r="O5378" s="2">
        <v>0</v>
      </c>
      <c r="P5378" s="9"/>
      <c r="Q5378" s="2">
        <f t="shared" si="146"/>
        <v>0</v>
      </c>
      <c r="T5378" s="11"/>
    </row>
    <row r="5379" spans="1:21" ht="11.85" customHeight="1" x14ac:dyDescent="0.2">
      <c r="A5379" s="3" t="s">
        <v>2056</v>
      </c>
      <c r="C5379" s="2">
        <v>161.94</v>
      </c>
      <c r="E5379" s="2">
        <v>62.19</v>
      </c>
      <c r="G5379" s="2">
        <v>93.3</v>
      </c>
      <c r="I5379" s="2">
        <v>200</v>
      </c>
      <c r="K5379" s="2">
        <v>200</v>
      </c>
      <c r="L5379" s="9"/>
      <c r="M5379" s="2">
        <v>200</v>
      </c>
      <c r="N5379" s="9"/>
      <c r="O5379" s="2">
        <v>0</v>
      </c>
      <c r="P5379" s="9"/>
      <c r="Q5379" s="2">
        <f t="shared" si="146"/>
        <v>200</v>
      </c>
      <c r="T5379" s="11"/>
    </row>
    <row r="5380" spans="1:21" ht="11.85" customHeight="1" x14ac:dyDescent="0.2">
      <c r="A5380" s="3" t="s">
        <v>2057</v>
      </c>
      <c r="C5380" s="2">
        <v>633.82000000000005</v>
      </c>
      <c r="E5380" s="2">
        <v>34.5</v>
      </c>
      <c r="G5380" s="2">
        <v>85.46</v>
      </c>
      <c r="I5380" s="2">
        <v>400</v>
      </c>
      <c r="K5380" s="2">
        <v>400</v>
      </c>
      <c r="L5380" s="9"/>
      <c r="M5380" s="2">
        <v>400</v>
      </c>
      <c r="N5380" s="9"/>
      <c r="O5380" s="2">
        <v>0</v>
      </c>
      <c r="P5380" s="9"/>
      <c r="Q5380" s="2">
        <f t="shared" si="146"/>
        <v>400</v>
      </c>
      <c r="T5380" s="11"/>
    </row>
    <row r="5381" spans="1:21" ht="11.85" customHeight="1" x14ac:dyDescent="0.2">
      <c r="A5381" s="3" t="s">
        <v>2058</v>
      </c>
      <c r="C5381" s="2">
        <v>8.31</v>
      </c>
      <c r="E5381" s="2">
        <v>0</v>
      </c>
      <c r="G5381" s="2">
        <v>0</v>
      </c>
      <c r="I5381" s="2">
        <v>0</v>
      </c>
      <c r="K5381" s="2">
        <v>0</v>
      </c>
      <c r="L5381" s="9"/>
      <c r="M5381" s="2">
        <v>0</v>
      </c>
      <c r="N5381" s="9"/>
      <c r="O5381" s="2">
        <v>0</v>
      </c>
      <c r="P5381" s="9"/>
      <c r="Q5381" s="2">
        <f t="shared" si="146"/>
        <v>0</v>
      </c>
      <c r="T5381" s="11"/>
    </row>
    <row r="5382" spans="1:21" ht="11.85" customHeight="1" x14ac:dyDescent="0.2">
      <c r="A5382" s="3" t="s">
        <v>2059</v>
      </c>
      <c r="C5382" s="2">
        <v>0</v>
      </c>
      <c r="E5382" s="2">
        <v>0</v>
      </c>
      <c r="G5382" s="2">
        <v>0</v>
      </c>
      <c r="I5382" s="2">
        <v>0</v>
      </c>
      <c r="K5382" s="2">
        <v>0</v>
      </c>
      <c r="L5382" s="9"/>
      <c r="M5382" s="2">
        <v>0</v>
      </c>
      <c r="N5382" s="9"/>
      <c r="O5382" s="2">
        <v>0</v>
      </c>
      <c r="P5382" s="9"/>
      <c r="Q5382" s="2">
        <f t="shared" si="146"/>
        <v>0</v>
      </c>
      <c r="T5382" s="11"/>
    </row>
    <row r="5383" spans="1:21" ht="11.85" customHeight="1" x14ac:dyDescent="0.2">
      <c r="A5383" s="3" t="s">
        <v>2060</v>
      </c>
      <c r="C5383" s="2">
        <v>0</v>
      </c>
      <c r="E5383" s="2">
        <v>0</v>
      </c>
      <c r="G5383" s="2">
        <v>0</v>
      </c>
      <c r="I5383" s="2">
        <v>0</v>
      </c>
      <c r="K5383" s="2">
        <v>0</v>
      </c>
      <c r="L5383" s="9"/>
      <c r="M5383" s="2">
        <v>0</v>
      </c>
      <c r="N5383" s="9"/>
      <c r="O5383" s="2">
        <v>0</v>
      </c>
      <c r="P5383" s="9"/>
      <c r="Q5383" s="2">
        <f t="shared" si="146"/>
        <v>0</v>
      </c>
      <c r="T5383" s="11"/>
    </row>
    <row r="5384" spans="1:21" ht="11.85" customHeight="1" x14ac:dyDescent="0.2">
      <c r="A5384" s="3" t="s">
        <v>2061</v>
      </c>
      <c r="C5384" s="2">
        <v>2417.23</v>
      </c>
      <c r="E5384" s="2">
        <v>1887.41</v>
      </c>
      <c r="G5384" s="2">
        <v>4172.13</v>
      </c>
      <c r="I5384" s="2">
        <v>2500</v>
      </c>
      <c r="K5384" s="2">
        <v>3100</v>
      </c>
      <c r="L5384" s="9"/>
      <c r="M5384" s="2">
        <v>2500</v>
      </c>
      <c r="N5384" s="9"/>
      <c r="O5384" s="2">
        <v>0</v>
      </c>
      <c r="P5384" s="9"/>
      <c r="Q5384" s="2">
        <f t="shared" si="146"/>
        <v>2500</v>
      </c>
      <c r="T5384" s="11"/>
    </row>
    <row r="5385" spans="1:21" ht="11.85" customHeight="1" x14ac:dyDescent="0.2">
      <c r="A5385" s="3" t="s">
        <v>2062</v>
      </c>
      <c r="C5385" s="2">
        <v>1341.35</v>
      </c>
      <c r="E5385" s="2">
        <v>1045.26</v>
      </c>
      <c r="G5385" s="2">
        <v>824.06</v>
      </c>
      <c r="I5385" s="2">
        <v>1000</v>
      </c>
      <c r="K5385" s="2">
        <v>1000</v>
      </c>
      <c r="L5385" s="9"/>
      <c r="M5385" s="2">
        <v>1000</v>
      </c>
      <c r="N5385" s="9"/>
      <c r="O5385" s="2">
        <v>0</v>
      </c>
      <c r="P5385" s="9"/>
      <c r="Q5385" s="2">
        <f t="shared" si="146"/>
        <v>1000</v>
      </c>
      <c r="T5385" s="11"/>
    </row>
    <row r="5386" spans="1:21" ht="11.85" customHeight="1" x14ac:dyDescent="0.2">
      <c r="A5386" s="3" t="s">
        <v>2063</v>
      </c>
      <c r="C5386" s="2">
        <v>0</v>
      </c>
      <c r="E5386" s="2">
        <v>0</v>
      </c>
      <c r="G5386" s="2">
        <v>0</v>
      </c>
      <c r="I5386" s="2">
        <v>200</v>
      </c>
      <c r="K5386" s="2">
        <v>200</v>
      </c>
      <c r="L5386" s="9"/>
      <c r="M5386" s="2">
        <v>200</v>
      </c>
      <c r="N5386" s="9"/>
      <c r="O5386" s="2">
        <v>0</v>
      </c>
      <c r="P5386" s="9"/>
      <c r="Q5386" s="2">
        <f t="shared" si="146"/>
        <v>200</v>
      </c>
      <c r="T5386" s="11"/>
    </row>
    <row r="5387" spans="1:21" ht="11.85" hidden="1" customHeight="1" x14ac:dyDescent="0.2">
      <c r="A5387" s="3" t="s">
        <v>2064</v>
      </c>
      <c r="C5387" s="2">
        <v>0</v>
      </c>
      <c r="E5387" s="2">
        <v>0</v>
      </c>
      <c r="G5387" s="2">
        <v>0</v>
      </c>
      <c r="I5387" s="2">
        <v>0</v>
      </c>
      <c r="K5387" s="2">
        <v>0</v>
      </c>
      <c r="L5387" s="9"/>
      <c r="M5387" s="2">
        <v>0</v>
      </c>
      <c r="N5387" s="9"/>
      <c r="O5387" s="2">
        <v>0</v>
      </c>
      <c r="P5387" s="9"/>
      <c r="Q5387" s="2">
        <f t="shared" si="146"/>
        <v>0</v>
      </c>
      <c r="T5387" s="11"/>
    </row>
    <row r="5388" spans="1:21" ht="11.85" customHeight="1" x14ac:dyDescent="0.2">
      <c r="A5388" s="3" t="s">
        <v>2065</v>
      </c>
      <c r="C5388" s="12">
        <v>62340.74</v>
      </c>
      <c r="E5388" s="12">
        <v>70192.42</v>
      </c>
      <c r="G5388" s="12">
        <v>80895.509999999995</v>
      </c>
      <c r="I5388" s="12">
        <v>75000</v>
      </c>
      <c r="K5388" s="12">
        <v>75000</v>
      </c>
      <c r="L5388" s="9"/>
      <c r="M5388" s="12">
        <v>75000</v>
      </c>
      <c r="N5388" s="9"/>
      <c r="O5388" s="12">
        <v>0</v>
      </c>
      <c r="P5388" s="9"/>
      <c r="Q5388" s="12">
        <f t="shared" si="146"/>
        <v>75000</v>
      </c>
      <c r="T5388" s="11"/>
    </row>
    <row r="5389" spans="1:21" ht="11.85" hidden="1" customHeight="1" x14ac:dyDescent="0.2">
      <c r="A5389" s="3" t="s">
        <v>2066</v>
      </c>
      <c r="C5389" s="12">
        <v>0</v>
      </c>
      <c r="E5389" s="12">
        <v>0</v>
      </c>
      <c r="G5389" s="12">
        <v>0</v>
      </c>
      <c r="I5389" s="12">
        <v>0</v>
      </c>
      <c r="K5389" s="12">
        <v>0</v>
      </c>
      <c r="L5389" s="9"/>
      <c r="M5389" s="12">
        <v>0</v>
      </c>
      <c r="N5389" s="9"/>
      <c r="O5389" s="12">
        <v>0</v>
      </c>
      <c r="P5389" s="9"/>
      <c r="Q5389" s="12">
        <f t="shared" si="146"/>
        <v>0</v>
      </c>
      <c r="T5389" s="11"/>
    </row>
    <row r="5390" spans="1:21" ht="11.85" customHeight="1" x14ac:dyDescent="0.2">
      <c r="A5390" s="3" t="s">
        <v>334</v>
      </c>
      <c r="C5390" s="2">
        <f>SUM(C5375:C5389)</f>
        <v>76367.489999999991</v>
      </c>
      <c r="E5390" s="2">
        <f>SUM(E5375:E5389)</f>
        <v>83894.54</v>
      </c>
      <c r="G5390" s="2">
        <f>SUM(G5375:G5389)</f>
        <v>94794.25</v>
      </c>
      <c r="I5390" s="2">
        <f>SUM(I5375:I5389)</f>
        <v>89500</v>
      </c>
      <c r="K5390" s="2">
        <f>SUM(K5375:K5389)</f>
        <v>90100</v>
      </c>
      <c r="L5390" s="9"/>
      <c r="M5390" s="2">
        <f>SUM(M5375:M5389)</f>
        <v>89500</v>
      </c>
      <c r="N5390" s="9"/>
      <c r="O5390" s="2">
        <f>SUM(O5375:O5389)</f>
        <v>0</v>
      </c>
      <c r="P5390" s="9"/>
      <c r="Q5390" s="2">
        <f>SUM(Q5375:Q5389)</f>
        <v>89500</v>
      </c>
      <c r="T5390" s="11"/>
      <c r="U5390" s="9"/>
    </row>
    <row r="5391" spans="1:21" ht="11.85" customHeight="1" x14ac:dyDescent="0.2">
      <c r="L5391" s="9"/>
      <c r="N5391" s="9"/>
      <c r="P5391" s="9"/>
      <c r="T5391" s="11"/>
    </row>
    <row r="5392" spans="1:21" ht="11.85" customHeight="1" x14ac:dyDescent="0.2">
      <c r="A5392" s="3" t="s">
        <v>2067</v>
      </c>
      <c r="C5392" s="2">
        <v>0</v>
      </c>
      <c r="E5392" s="2">
        <v>0</v>
      </c>
      <c r="G5392" s="2">
        <v>0</v>
      </c>
      <c r="I5392" s="2">
        <v>30000</v>
      </c>
      <c r="K5392" s="2">
        <v>30000</v>
      </c>
      <c r="L5392" s="9"/>
      <c r="M5392" s="2">
        <v>0</v>
      </c>
      <c r="N5392" s="9"/>
      <c r="O5392" s="2">
        <v>0</v>
      </c>
      <c r="P5392" s="9"/>
      <c r="Q5392" s="2">
        <f>M5392+O5392</f>
        <v>0</v>
      </c>
      <c r="T5392" s="11"/>
    </row>
    <row r="5393" spans="1:21" ht="11.85" customHeight="1" x14ac:dyDescent="0.2">
      <c r="A5393" s="3" t="s">
        <v>2068</v>
      </c>
      <c r="C5393" s="12">
        <v>0</v>
      </c>
      <c r="E5393" s="12">
        <v>0</v>
      </c>
      <c r="G5393" s="12">
        <v>11889.28</v>
      </c>
      <c r="I5393" s="12">
        <v>0</v>
      </c>
      <c r="K5393" s="12">
        <v>6175</v>
      </c>
      <c r="L5393" s="9"/>
      <c r="M5393" s="12">
        <v>0</v>
      </c>
      <c r="N5393" s="9"/>
      <c r="O5393" s="12">
        <v>0</v>
      </c>
      <c r="P5393" s="9"/>
      <c r="Q5393" s="12">
        <f>M5393+O5393</f>
        <v>0</v>
      </c>
      <c r="T5393" s="11"/>
    </row>
    <row r="5394" spans="1:21" ht="11.85" customHeight="1" x14ac:dyDescent="0.2">
      <c r="A5394" s="3" t="s">
        <v>337</v>
      </c>
      <c r="C5394" s="2">
        <f>SUM(C5392:C5393)</f>
        <v>0</v>
      </c>
      <c r="E5394" s="2">
        <f>SUM(E5392:E5393)</f>
        <v>0</v>
      </c>
      <c r="G5394" s="2">
        <f>SUM(G5392:G5393)</f>
        <v>11889.28</v>
      </c>
      <c r="I5394" s="2">
        <f>SUM(I5392:I5393)</f>
        <v>30000</v>
      </c>
      <c r="K5394" s="2">
        <f>SUM(K5392:K5393)</f>
        <v>36175</v>
      </c>
      <c r="L5394" s="9"/>
      <c r="M5394" s="2">
        <f>SUM(M5392:M5393)</f>
        <v>0</v>
      </c>
      <c r="N5394" s="9"/>
      <c r="O5394" s="2">
        <f>SUM(O5392:O5393)</f>
        <v>0</v>
      </c>
      <c r="P5394" s="9"/>
      <c r="Q5394" s="2">
        <f>SUM(Q5392:Q5393)</f>
        <v>0</v>
      </c>
      <c r="T5394" s="11"/>
    </row>
    <row r="5395" spans="1:21" ht="11.85" customHeight="1" x14ac:dyDescent="0.2">
      <c r="L5395" s="9"/>
      <c r="N5395" s="9"/>
      <c r="P5395" s="9"/>
    </row>
    <row r="5396" spans="1:21" ht="11.85" customHeight="1" x14ac:dyDescent="0.2">
      <c r="A5396" s="3" t="s">
        <v>2069</v>
      </c>
      <c r="C5396" s="2">
        <f>C5359+C5372+C5390+C5394</f>
        <v>213122.27999999997</v>
      </c>
      <c r="E5396" s="2">
        <f>E5359+E5372+E5390+E5394</f>
        <v>233147</v>
      </c>
      <c r="G5396" s="2">
        <f>G5359+G5372+G5390+G5394</f>
        <v>252141.94000000003</v>
      </c>
      <c r="I5396" s="2">
        <f>I5359+I5372+I5390+I5394</f>
        <v>266042</v>
      </c>
      <c r="K5396" s="2">
        <f>K5359+K5372+K5390+K5394</f>
        <v>272217</v>
      </c>
      <c r="L5396" s="9"/>
      <c r="M5396" s="2">
        <f>M5359+M5372+M5390+M5394</f>
        <v>242830</v>
      </c>
      <c r="N5396" s="9"/>
      <c r="O5396" s="2">
        <f>O5359+O5372+O5390+O5394</f>
        <v>0</v>
      </c>
      <c r="P5396" s="9"/>
      <c r="Q5396" s="2">
        <f>Q5359+Q5372+Q5390+Q5394</f>
        <v>242830</v>
      </c>
      <c r="T5396" s="11"/>
      <c r="U5396" s="9"/>
    </row>
    <row r="5397" spans="1:21" ht="11.85" customHeight="1" x14ac:dyDescent="0.2">
      <c r="L5397" s="9"/>
      <c r="N5397" s="9"/>
      <c r="P5397" s="9"/>
    </row>
    <row r="5398" spans="1:21" ht="11.85" customHeight="1" x14ac:dyDescent="0.2">
      <c r="L5398" s="9"/>
      <c r="N5398" s="9"/>
      <c r="P5398" s="9"/>
    </row>
    <row r="5399" spans="1:21" ht="11.85" customHeight="1" x14ac:dyDescent="0.2">
      <c r="L5399" s="9"/>
      <c r="N5399" s="9"/>
      <c r="P5399" s="9"/>
    </row>
    <row r="5400" spans="1:21" ht="11.85" customHeight="1" x14ac:dyDescent="0.2">
      <c r="L5400" s="9"/>
      <c r="N5400" s="9"/>
      <c r="P5400" s="9"/>
    </row>
    <row r="5401" spans="1:21" ht="11.85" customHeight="1" x14ac:dyDescent="0.2">
      <c r="L5401" s="9"/>
      <c r="N5401" s="9"/>
      <c r="P5401" s="9"/>
    </row>
    <row r="5402" spans="1:21" ht="11.85" customHeight="1" x14ac:dyDescent="0.2">
      <c r="L5402" s="9"/>
      <c r="N5402" s="9"/>
      <c r="P5402" s="9"/>
    </row>
    <row r="5403" spans="1:21" ht="11.85" customHeight="1" x14ac:dyDescent="0.2">
      <c r="L5403" s="9"/>
      <c r="N5403" s="9"/>
      <c r="P5403" s="9"/>
    </row>
    <row r="5404" spans="1:21" ht="11.85" customHeight="1" x14ac:dyDescent="0.2">
      <c r="L5404" s="9"/>
      <c r="N5404" s="9"/>
      <c r="P5404" s="9"/>
    </row>
    <row r="5405" spans="1:21" ht="11.85" customHeight="1" x14ac:dyDescent="0.2">
      <c r="L5405" s="9"/>
      <c r="N5405" s="9"/>
      <c r="P5405" s="9"/>
    </row>
    <row r="5406" spans="1:21" ht="11.85" customHeight="1" x14ac:dyDescent="0.2">
      <c r="L5406" s="9"/>
      <c r="N5406" s="9"/>
      <c r="P5406" s="9"/>
    </row>
    <row r="5407" spans="1:21" ht="11.85" customHeight="1" x14ac:dyDescent="0.2">
      <c r="A5407" s="1"/>
      <c r="B5407" s="1"/>
      <c r="E5407" s="2" t="str">
        <f>$E$1</f>
        <v>CITY OF BRADY</v>
      </c>
    </row>
    <row r="5408" spans="1:21" ht="11.85" customHeight="1" x14ac:dyDescent="0.2">
      <c r="E5408" s="2" t="str">
        <f>$E$2</f>
        <v>BUDGET  REPORT</v>
      </c>
    </row>
    <row r="5409" spans="1:17" ht="11.85" customHeight="1" x14ac:dyDescent="0.2">
      <c r="E5409" s="2" t="str">
        <f>$E$3</f>
        <v>FISCAL YEAR 2025 - 2026</v>
      </c>
    </row>
    <row r="5410" spans="1:17" ht="11.85" customHeight="1" x14ac:dyDescent="0.2">
      <c r="A5410" s="3" t="s">
        <v>1967</v>
      </c>
    </row>
    <row r="5411" spans="1:17" ht="11.85" customHeight="1" x14ac:dyDescent="0.2">
      <c r="A5411" s="3" t="s">
        <v>2070</v>
      </c>
    </row>
    <row r="5412" spans="1:17" ht="11.85" customHeight="1" x14ac:dyDescent="0.2">
      <c r="I5412" s="49" t="str">
        <f>$I$6</f>
        <v>(----- 2024-2025------)</v>
      </c>
      <c r="J5412" s="49"/>
      <c r="K5412" s="49"/>
      <c r="L5412" s="6"/>
      <c r="M5412" s="50" t="str">
        <f>$M$6</f>
        <v>2025-2026</v>
      </c>
      <c r="N5412" s="50"/>
      <c r="O5412" s="50"/>
      <c r="P5412" s="50"/>
      <c r="Q5412" s="50"/>
    </row>
    <row r="5413" spans="1:17" ht="11.85" customHeight="1" x14ac:dyDescent="0.2">
      <c r="C5413" s="5" t="str">
        <f>$C$7</f>
        <v>2021-2022</v>
      </c>
      <c r="D5413" s="5"/>
      <c r="E5413" s="5" t="str">
        <f>$E$7</f>
        <v>2022-2023</v>
      </c>
      <c r="F5413" s="5"/>
      <c r="G5413" s="5" t="str">
        <f>$G$7</f>
        <v>2023-2024</v>
      </c>
      <c r="H5413" s="5"/>
      <c r="I5413" s="5" t="s">
        <v>9</v>
      </c>
      <c r="J5413" s="5"/>
      <c r="K5413" s="5" t="str">
        <f>+$K$7</f>
        <v>PROJECTED</v>
      </c>
      <c r="L5413" s="6"/>
      <c r="M5413" s="5" t="str">
        <f>$M$7</f>
        <v>2025-2026</v>
      </c>
      <c r="N5413" s="6"/>
      <c r="O5413" s="5" t="str">
        <f>$O$7</f>
        <v>2025-2026</v>
      </c>
      <c r="P5413" s="6"/>
      <c r="Q5413" s="5" t="str">
        <f>$Q$7</f>
        <v>APPROVED</v>
      </c>
    </row>
    <row r="5414" spans="1:17" ht="11.85" customHeight="1" x14ac:dyDescent="0.2">
      <c r="A5414" s="7" t="s">
        <v>279</v>
      </c>
      <c r="C5414" s="8" t="s">
        <v>12</v>
      </c>
      <c r="D5414" s="5"/>
      <c r="E5414" s="8" t="s">
        <v>12</v>
      </c>
      <c r="F5414" s="5"/>
      <c r="G5414" s="8" t="s">
        <v>12</v>
      </c>
      <c r="H5414" s="5"/>
      <c r="I5414" s="8" t="s">
        <v>13</v>
      </c>
      <c r="J5414" s="5"/>
      <c r="K5414" s="8" t="s">
        <v>13</v>
      </c>
      <c r="L5414" s="6"/>
      <c r="M5414" s="8" t="str">
        <f>$M$8</f>
        <v>BASE</v>
      </c>
      <c r="N5414" s="6"/>
      <c r="O5414" s="8" t="str">
        <f>$O$8</f>
        <v>SUPPLEMENTAL</v>
      </c>
      <c r="P5414" s="6"/>
      <c r="Q5414" s="8" t="str">
        <f>$Q$8</f>
        <v>BUDGET</v>
      </c>
    </row>
    <row r="5415" spans="1:17" ht="11.85" customHeight="1" x14ac:dyDescent="0.2"/>
    <row r="5416" spans="1:17" ht="11.85" customHeight="1" x14ac:dyDescent="0.2">
      <c r="A5416" s="10" t="s">
        <v>292</v>
      </c>
    </row>
    <row r="5417" spans="1:17" ht="11.85" customHeight="1" x14ac:dyDescent="0.2">
      <c r="A5417" s="3" t="s">
        <v>2071</v>
      </c>
      <c r="C5417" s="2">
        <v>0</v>
      </c>
      <c r="E5417" s="2">
        <v>0</v>
      </c>
      <c r="G5417" s="2">
        <v>0</v>
      </c>
      <c r="I5417" s="2">
        <v>0</v>
      </c>
      <c r="K5417" s="2">
        <v>10305</v>
      </c>
      <c r="L5417" s="9"/>
      <c r="M5417" s="2">
        <v>18500</v>
      </c>
      <c r="N5417" s="9"/>
      <c r="O5417" s="2">
        <v>0</v>
      </c>
      <c r="P5417" s="9"/>
      <c r="Q5417" s="2">
        <f t="shared" ref="Q5417:Q5460" si="147">M5417+O5417</f>
        <v>18500</v>
      </c>
    </row>
    <row r="5418" spans="1:17" ht="11.85" customHeight="1" x14ac:dyDescent="0.2">
      <c r="A5418" s="3" t="s">
        <v>2072</v>
      </c>
      <c r="C5418" s="2">
        <v>0</v>
      </c>
      <c r="E5418" s="2">
        <v>0</v>
      </c>
      <c r="G5418" s="2">
        <v>12400</v>
      </c>
      <c r="I5418" s="2">
        <v>0</v>
      </c>
      <c r="K5418" s="2">
        <v>0</v>
      </c>
      <c r="L5418" s="9"/>
      <c r="M5418" s="2">
        <v>0</v>
      </c>
      <c r="N5418" s="9"/>
      <c r="O5418" s="2">
        <v>0</v>
      </c>
      <c r="P5418" s="9"/>
      <c r="Q5418" s="2">
        <f t="shared" si="147"/>
        <v>0</v>
      </c>
    </row>
    <row r="5419" spans="1:17" ht="11.85" hidden="1" customHeight="1" x14ac:dyDescent="0.2">
      <c r="A5419" s="3" t="s">
        <v>2073</v>
      </c>
      <c r="C5419" s="2">
        <v>0</v>
      </c>
      <c r="E5419" s="2">
        <v>0</v>
      </c>
      <c r="G5419" s="2">
        <v>0</v>
      </c>
      <c r="I5419" s="2">
        <v>0</v>
      </c>
      <c r="K5419" s="2">
        <v>0</v>
      </c>
      <c r="L5419" s="9"/>
      <c r="M5419" s="2">
        <v>0</v>
      </c>
      <c r="N5419" s="9"/>
      <c r="O5419" s="2">
        <v>0</v>
      </c>
      <c r="P5419" s="9"/>
      <c r="Q5419" s="2">
        <f t="shared" si="147"/>
        <v>0</v>
      </c>
    </row>
    <row r="5420" spans="1:17" ht="11.85" hidden="1" customHeight="1" x14ac:dyDescent="0.2">
      <c r="A5420" s="3" t="s">
        <v>2074</v>
      </c>
      <c r="C5420" s="2">
        <v>0</v>
      </c>
      <c r="E5420" s="2">
        <v>0</v>
      </c>
      <c r="G5420" s="2">
        <v>0</v>
      </c>
      <c r="I5420" s="2">
        <v>0</v>
      </c>
      <c r="K5420" s="2">
        <v>0</v>
      </c>
      <c r="L5420" s="9"/>
      <c r="M5420" s="2">
        <v>0</v>
      </c>
      <c r="N5420" s="9"/>
      <c r="O5420" s="2">
        <v>0</v>
      </c>
      <c r="P5420" s="9"/>
      <c r="Q5420" s="2">
        <f t="shared" si="147"/>
        <v>0</v>
      </c>
    </row>
    <row r="5421" spans="1:17" ht="11.85" hidden="1" customHeight="1" x14ac:dyDescent="0.2">
      <c r="A5421" s="3" t="s">
        <v>2075</v>
      </c>
      <c r="C5421" s="2">
        <v>0</v>
      </c>
      <c r="E5421" s="2">
        <v>0</v>
      </c>
      <c r="G5421" s="2">
        <v>0</v>
      </c>
      <c r="I5421" s="2">
        <v>0</v>
      </c>
      <c r="K5421" s="2">
        <v>0</v>
      </c>
      <c r="L5421" s="9"/>
      <c r="M5421" s="2">
        <v>0</v>
      </c>
      <c r="N5421" s="9"/>
      <c r="O5421" s="2">
        <v>0</v>
      </c>
      <c r="P5421" s="9"/>
      <c r="Q5421" s="2">
        <f t="shared" si="147"/>
        <v>0</v>
      </c>
    </row>
    <row r="5422" spans="1:17" ht="11.85" hidden="1" customHeight="1" x14ac:dyDescent="0.2">
      <c r="A5422" s="3" t="s">
        <v>2076</v>
      </c>
      <c r="C5422" s="2">
        <v>0</v>
      </c>
      <c r="E5422" s="2">
        <v>0</v>
      </c>
      <c r="G5422" s="2">
        <v>0</v>
      </c>
      <c r="I5422" s="2">
        <v>0</v>
      </c>
      <c r="K5422" s="2">
        <v>0</v>
      </c>
      <c r="L5422" s="9"/>
      <c r="M5422" s="2">
        <v>0</v>
      </c>
      <c r="N5422" s="9"/>
      <c r="O5422" s="2">
        <v>0</v>
      </c>
      <c r="P5422" s="9"/>
      <c r="Q5422" s="2">
        <f t="shared" si="147"/>
        <v>0</v>
      </c>
    </row>
    <row r="5423" spans="1:17" ht="11.85" hidden="1" customHeight="1" x14ac:dyDescent="0.2">
      <c r="A5423" s="3" t="s">
        <v>2077</v>
      </c>
      <c r="C5423" s="2">
        <v>0</v>
      </c>
      <c r="E5423" s="2">
        <v>0</v>
      </c>
      <c r="G5423" s="2">
        <v>0</v>
      </c>
      <c r="I5423" s="2">
        <v>0</v>
      </c>
      <c r="K5423" s="2">
        <v>0</v>
      </c>
      <c r="L5423" s="9"/>
      <c r="M5423" s="2">
        <v>0</v>
      </c>
      <c r="N5423" s="9"/>
      <c r="O5423" s="2">
        <v>0</v>
      </c>
      <c r="P5423" s="9"/>
      <c r="Q5423" s="2">
        <f t="shared" si="147"/>
        <v>0</v>
      </c>
    </row>
    <row r="5424" spans="1:17" ht="11.85" hidden="1" customHeight="1" x14ac:dyDescent="0.2">
      <c r="A5424" s="3" t="s">
        <v>2078</v>
      </c>
      <c r="C5424" s="2">
        <v>0</v>
      </c>
      <c r="E5424" s="2">
        <v>0</v>
      </c>
      <c r="G5424" s="2">
        <v>0</v>
      </c>
      <c r="I5424" s="2">
        <v>0</v>
      </c>
      <c r="K5424" s="2">
        <v>0</v>
      </c>
      <c r="L5424" s="9"/>
      <c r="M5424" s="2">
        <v>0</v>
      </c>
      <c r="N5424" s="9"/>
      <c r="O5424" s="2">
        <v>0</v>
      </c>
      <c r="P5424" s="9"/>
      <c r="Q5424" s="2">
        <f t="shared" si="147"/>
        <v>0</v>
      </c>
    </row>
    <row r="5425" spans="1:21" ht="11.85" hidden="1" customHeight="1" x14ac:dyDescent="0.2">
      <c r="A5425" s="3" t="s">
        <v>2079</v>
      </c>
      <c r="C5425" s="2">
        <v>0</v>
      </c>
      <c r="E5425" s="2">
        <v>0</v>
      </c>
      <c r="G5425" s="2">
        <v>0</v>
      </c>
      <c r="I5425" s="2">
        <v>0</v>
      </c>
      <c r="K5425" s="2">
        <v>0</v>
      </c>
      <c r="L5425" s="9"/>
      <c r="M5425" s="2">
        <v>0</v>
      </c>
      <c r="N5425" s="9"/>
      <c r="O5425" s="2">
        <v>0</v>
      </c>
      <c r="P5425" s="9"/>
      <c r="Q5425" s="2">
        <f t="shared" si="147"/>
        <v>0</v>
      </c>
    </row>
    <row r="5426" spans="1:21" ht="11.85" hidden="1" customHeight="1" x14ac:dyDescent="0.2">
      <c r="A5426" s="3" t="s">
        <v>2080</v>
      </c>
      <c r="C5426" s="2">
        <v>0</v>
      </c>
      <c r="E5426" s="2">
        <v>0</v>
      </c>
      <c r="G5426" s="2">
        <v>0</v>
      </c>
      <c r="I5426" s="2">
        <v>0</v>
      </c>
      <c r="K5426" s="2">
        <v>0</v>
      </c>
      <c r="L5426" s="9"/>
      <c r="M5426" s="2">
        <v>0</v>
      </c>
      <c r="N5426" s="9"/>
      <c r="O5426" s="2">
        <v>0</v>
      </c>
      <c r="P5426" s="9"/>
      <c r="Q5426" s="2">
        <f t="shared" si="147"/>
        <v>0</v>
      </c>
    </row>
    <row r="5427" spans="1:21" ht="11.85" hidden="1" customHeight="1" x14ac:dyDescent="0.2">
      <c r="A5427" s="3" t="s">
        <v>2081</v>
      </c>
      <c r="C5427" s="2">
        <v>0</v>
      </c>
      <c r="E5427" s="2">
        <v>0</v>
      </c>
      <c r="G5427" s="2">
        <v>0</v>
      </c>
      <c r="I5427" s="2">
        <v>0</v>
      </c>
      <c r="K5427" s="2">
        <v>0</v>
      </c>
      <c r="L5427" s="9"/>
      <c r="M5427" s="2">
        <v>0</v>
      </c>
      <c r="N5427" s="9"/>
      <c r="O5427" s="2">
        <v>0</v>
      </c>
      <c r="P5427" s="9"/>
      <c r="Q5427" s="2">
        <f t="shared" si="147"/>
        <v>0</v>
      </c>
    </row>
    <row r="5428" spans="1:21" ht="11.85" hidden="1" customHeight="1" x14ac:dyDescent="0.2">
      <c r="A5428" s="3" t="s">
        <v>2082</v>
      </c>
      <c r="C5428" s="2">
        <v>0</v>
      </c>
      <c r="E5428" s="2">
        <v>0</v>
      </c>
      <c r="G5428" s="2">
        <v>0</v>
      </c>
      <c r="I5428" s="2">
        <v>0</v>
      </c>
      <c r="K5428" s="2">
        <v>0</v>
      </c>
      <c r="L5428" s="9"/>
      <c r="M5428" s="2">
        <v>0</v>
      </c>
      <c r="N5428" s="9"/>
      <c r="O5428" s="2">
        <v>0</v>
      </c>
      <c r="P5428" s="9"/>
      <c r="Q5428" s="2">
        <f t="shared" si="147"/>
        <v>0</v>
      </c>
    </row>
    <row r="5429" spans="1:21" ht="11.85" hidden="1" customHeight="1" x14ac:dyDescent="0.2">
      <c r="A5429" s="3" t="s">
        <v>2083</v>
      </c>
      <c r="C5429" s="2">
        <v>0</v>
      </c>
      <c r="E5429" s="2">
        <v>0</v>
      </c>
      <c r="G5429" s="2">
        <v>0</v>
      </c>
      <c r="I5429" s="2">
        <v>0</v>
      </c>
      <c r="K5429" s="2">
        <v>0</v>
      </c>
      <c r="L5429" s="9"/>
      <c r="M5429" s="2">
        <v>0</v>
      </c>
      <c r="N5429" s="9"/>
      <c r="O5429" s="2">
        <v>0</v>
      </c>
      <c r="P5429" s="9"/>
      <c r="Q5429" s="2">
        <f t="shared" si="147"/>
        <v>0</v>
      </c>
    </row>
    <row r="5430" spans="1:21" ht="11.85" hidden="1" customHeight="1" x14ac:dyDescent="0.2">
      <c r="A5430" s="3" t="s">
        <v>2084</v>
      </c>
      <c r="C5430" s="2">
        <v>0</v>
      </c>
      <c r="E5430" s="2">
        <v>0</v>
      </c>
      <c r="G5430" s="2">
        <v>0</v>
      </c>
      <c r="I5430" s="2">
        <v>0</v>
      </c>
      <c r="K5430" s="2">
        <v>0</v>
      </c>
      <c r="L5430" s="9"/>
      <c r="M5430" s="2">
        <v>0</v>
      </c>
      <c r="N5430" s="9"/>
      <c r="O5430" s="2">
        <v>0</v>
      </c>
      <c r="P5430" s="9"/>
      <c r="Q5430" s="2">
        <f t="shared" si="147"/>
        <v>0</v>
      </c>
    </row>
    <row r="5431" spans="1:21" ht="11.85" customHeight="1" x14ac:dyDescent="0.2">
      <c r="A5431" s="3" t="s">
        <v>2085</v>
      </c>
      <c r="C5431" s="2">
        <v>0</v>
      </c>
      <c r="E5431" s="2">
        <v>59690</v>
      </c>
      <c r="G5431" s="2">
        <v>747536.86</v>
      </c>
      <c r="I5431" s="2">
        <v>0</v>
      </c>
      <c r="K5431" s="2">
        <v>0</v>
      </c>
      <c r="L5431" s="9"/>
      <c r="M5431" s="2">
        <v>0</v>
      </c>
      <c r="N5431" s="9"/>
      <c r="O5431" s="2">
        <v>0</v>
      </c>
      <c r="P5431" s="9"/>
      <c r="Q5431" s="2">
        <f t="shared" si="147"/>
        <v>0</v>
      </c>
    </row>
    <row r="5432" spans="1:21" ht="11.85" customHeight="1" x14ac:dyDescent="0.2">
      <c r="A5432" s="3" t="s">
        <v>2086</v>
      </c>
      <c r="C5432" s="2">
        <v>7990</v>
      </c>
      <c r="E5432" s="2">
        <v>0</v>
      </c>
      <c r="G5432" s="2">
        <v>0</v>
      </c>
      <c r="I5432" s="2">
        <v>0</v>
      </c>
      <c r="K5432" s="2">
        <f>87010-87010</f>
        <v>0</v>
      </c>
      <c r="L5432" s="9"/>
      <c r="M5432" s="2">
        <v>0</v>
      </c>
      <c r="N5432" s="9"/>
      <c r="O5432" s="2">
        <v>0</v>
      </c>
      <c r="P5432" s="9"/>
      <c r="Q5432" s="2">
        <f t="shared" si="147"/>
        <v>0</v>
      </c>
      <c r="R5432" s="54"/>
      <c r="U5432" s="2"/>
    </row>
    <row r="5433" spans="1:21" ht="11.85" customHeight="1" x14ac:dyDescent="0.2">
      <c r="A5433" s="3" t="s">
        <v>2087</v>
      </c>
      <c r="C5433" s="2">
        <v>0</v>
      </c>
      <c r="E5433" s="2">
        <v>0</v>
      </c>
      <c r="G5433" s="2">
        <v>0</v>
      </c>
      <c r="I5433" s="2">
        <v>1260000</v>
      </c>
      <c r="K5433" s="2">
        <v>1260000</v>
      </c>
      <c r="L5433" s="9"/>
      <c r="M5433" s="2">
        <v>0</v>
      </c>
      <c r="N5433" s="9"/>
      <c r="O5433" s="2">
        <v>0</v>
      </c>
      <c r="P5433" s="9"/>
      <c r="Q5433" s="2">
        <f t="shared" si="147"/>
        <v>0</v>
      </c>
    </row>
    <row r="5434" spans="1:21" ht="11.85" customHeight="1" x14ac:dyDescent="0.2">
      <c r="A5434" s="3" t="s">
        <v>2088</v>
      </c>
      <c r="C5434" s="2">
        <v>0</v>
      </c>
      <c r="E5434" s="2">
        <v>0</v>
      </c>
      <c r="G5434" s="2">
        <v>0</v>
      </c>
      <c r="I5434" s="2">
        <v>140000</v>
      </c>
      <c r="K5434" s="2">
        <v>0</v>
      </c>
      <c r="L5434" s="9"/>
      <c r="M5434" s="2">
        <v>0</v>
      </c>
      <c r="N5434" s="9"/>
      <c r="O5434" s="2">
        <v>0</v>
      </c>
      <c r="P5434" s="9"/>
      <c r="Q5434" s="2">
        <f t="shared" si="147"/>
        <v>0</v>
      </c>
    </row>
    <row r="5435" spans="1:21" ht="11.85" customHeight="1" x14ac:dyDescent="0.2">
      <c r="A5435" s="3" t="s">
        <v>2089</v>
      </c>
      <c r="C5435" s="2">
        <v>0</v>
      </c>
      <c r="E5435" s="2">
        <v>0</v>
      </c>
      <c r="G5435" s="2">
        <v>0</v>
      </c>
      <c r="I5435" s="2">
        <v>0</v>
      </c>
      <c r="K5435" s="2">
        <v>0</v>
      </c>
      <c r="L5435" s="9"/>
      <c r="M5435" s="2">
        <v>0</v>
      </c>
      <c r="N5435" s="9"/>
      <c r="O5435" s="2">
        <v>0</v>
      </c>
      <c r="P5435" s="9"/>
      <c r="Q5435" s="2">
        <f t="shared" si="147"/>
        <v>0</v>
      </c>
    </row>
    <row r="5436" spans="1:21" ht="11.85" customHeight="1" x14ac:dyDescent="0.2">
      <c r="A5436" s="3" t="s">
        <v>2090</v>
      </c>
      <c r="C5436" s="2">
        <v>0</v>
      </c>
      <c r="E5436" s="2">
        <v>0</v>
      </c>
      <c r="G5436" s="2">
        <v>0</v>
      </c>
      <c r="I5436" s="2">
        <v>0</v>
      </c>
      <c r="K5436" s="2">
        <v>0</v>
      </c>
      <c r="L5436" s="9"/>
      <c r="M5436" s="2">
        <v>0</v>
      </c>
      <c r="N5436" s="9"/>
      <c r="O5436" s="2">
        <v>0</v>
      </c>
      <c r="P5436" s="9"/>
      <c r="Q5436" s="2">
        <f t="shared" si="147"/>
        <v>0</v>
      </c>
    </row>
    <row r="5437" spans="1:21" ht="11.85" customHeight="1" x14ac:dyDescent="0.2">
      <c r="A5437" s="3" t="s">
        <v>2091</v>
      </c>
      <c r="C5437" s="2">
        <v>0</v>
      </c>
      <c r="E5437" s="2">
        <v>0</v>
      </c>
      <c r="G5437" s="2">
        <v>0</v>
      </c>
      <c r="I5437" s="2">
        <v>0</v>
      </c>
      <c r="K5437" s="2">
        <v>0</v>
      </c>
      <c r="L5437" s="9"/>
      <c r="M5437" s="2">
        <v>0</v>
      </c>
      <c r="N5437" s="9"/>
      <c r="O5437" s="2">
        <v>0</v>
      </c>
      <c r="P5437" s="9"/>
      <c r="Q5437" s="2">
        <f t="shared" si="147"/>
        <v>0</v>
      </c>
    </row>
    <row r="5438" spans="1:21" ht="11.85" customHeight="1" x14ac:dyDescent="0.2">
      <c r="A5438" s="3" t="s">
        <v>2092</v>
      </c>
      <c r="C5438" s="2">
        <v>0</v>
      </c>
      <c r="E5438" s="2">
        <v>0</v>
      </c>
      <c r="G5438" s="2">
        <v>0</v>
      </c>
      <c r="I5438" s="2">
        <v>0</v>
      </c>
      <c r="K5438" s="2">
        <v>0</v>
      </c>
      <c r="L5438" s="9"/>
      <c r="M5438" s="2">
        <v>0</v>
      </c>
      <c r="N5438" s="9"/>
      <c r="O5438" s="2">
        <v>0</v>
      </c>
      <c r="P5438" s="9"/>
      <c r="Q5438" s="2">
        <f t="shared" si="147"/>
        <v>0</v>
      </c>
    </row>
    <row r="5439" spans="1:21" ht="11.85" customHeight="1" x14ac:dyDescent="0.2">
      <c r="A5439" s="3" t="s">
        <v>2093</v>
      </c>
      <c r="C5439" s="2">
        <v>0</v>
      </c>
      <c r="E5439" s="2">
        <v>0</v>
      </c>
      <c r="G5439" s="2">
        <v>0</v>
      </c>
      <c r="I5439" s="2">
        <v>0</v>
      </c>
      <c r="K5439" s="2">
        <v>0</v>
      </c>
      <c r="L5439" s="9"/>
      <c r="M5439" s="2">
        <v>0</v>
      </c>
      <c r="N5439" s="9"/>
      <c r="O5439" s="2">
        <v>0</v>
      </c>
      <c r="P5439" s="9"/>
      <c r="Q5439" s="2">
        <f t="shared" si="147"/>
        <v>0</v>
      </c>
    </row>
    <row r="5440" spans="1:21" ht="11.85" customHeight="1" x14ac:dyDescent="0.2">
      <c r="A5440" s="3" t="s">
        <v>2094</v>
      </c>
      <c r="C5440" s="2">
        <v>0</v>
      </c>
      <c r="E5440" s="2">
        <v>0</v>
      </c>
      <c r="G5440" s="2">
        <v>0</v>
      </c>
      <c r="I5440" s="2">
        <v>0</v>
      </c>
      <c r="K5440" s="2">
        <v>0</v>
      </c>
      <c r="L5440" s="9"/>
      <c r="M5440" s="2">
        <v>0</v>
      </c>
      <c r="N5440" s="9"/>
      <c r="O5440" s="2">
        <v>0</v>
      </c>
      <c r="P5440" s="9"/>
      <c r="Q5440" s="2">
        <f t="shared" si="147"/>
        <v>0</v>
      </c>
    </row>
    <row r="5441" spans="1:17" ht="11.85" customHeight="1" x14ac:dyDescent="0.2">
      <c r="A5441" s="3" t="s">
        <v>2095</v>
      </c>
      <c r="C5441" s="2">
        <v>0</v>
      </c>
      <c r="E5441" s="2">
        <v>0</v>
      </c>
      <c r="G5441" s="2">
        <v>0</v>
      </c>
      <c r="I5441" s="2">
        <v>0</v>
      </c>
      <c r="K5441" s="2">
        <v>0</v>
      </c>
      <c r="L5441" s="9"/>
      <c r="M5441" s="2">
        <v>0</v>
      </c>
      <c r="N5441" s="9"/>
      <c r="O5441" s="2">
        <v>0</v>
      </c>
      <c r="P5441" s="9"/>
      <c r="Q5441" s="2">
        <f t="shared" si="147"/>
        <v>0</v>
      </c>
    </row>
    <row r="5442" spans="1:17" ht="11.85" customHeight="1" x14ac:dyDescent="0.2">
      <c r="A5442" s="3" t="s">
        <v>2096</v>
      </c>
      <c r="C5442" s="2">
        <v>0</v>
      </c>
      <c r="E5442" s="2">
        <v>0</v>
      </c>
      <c r="G5442" s="2">
        <v>0</v>
      </c>
      <c r="I5442" s="2">
        <v>0</v>
      </c>
      <c r="K5442" s="2">
        <v>0</v>
      </c>
      <c r="L5442" s="9"/>
      <c r="M5442" s="2">
        <v>0</v>
      </c>
      <c r="N5442" s="9"/>
      <c r="O5442" s="2">
        <v>0</v>
      </c>
      <c r="P5442" s="9"/>
      <c r="Q5442" s="2">
        <f t="shared" si="147"/>
        <v>0</v>
      </c>
    </row>
    <row r="5443" spans="1:17" ht="11.85" customHeight="1" x14ac:dyDescent="0.2">
      <c r="A5443" s="3" t="s">
        <v>2097</v>
      </c>
      <c r="C5443" s="2">
        <v>0</v>
      </c>
      <c r="E5443" s="2">
        <v>0</v>
      </c>
      <c r="G5443" s="2">
        <v>0</v>
      </c>
      <c r="I5443" s="2">
        <v>0</v>
      </c>
      <c r="K5443" s="2">
        <v>0</v>
      </c>
      <c r="L5443" s="9"/>
      <c r="M5443" s="2">
        <v>0</v>
      </c>
      <c r="N5443" s="9"/>
      <c r="O5443" s="2">
        <v>0</v>
      </c>
      <c r="P5443" s="9"/>
      <c r="Q5443" s="2">
        <f t="shared" si="147"/>
        <v>0</v>
      </c>
    </row>
    <row r="5444" spans="1:17" ht="11.85" customHeight="1" x14ac:dyDescent="0.2">
      <c r="A5444" s="3" t="s">
        <v>2098</v>
      </c>
      <c r="C5444" s="2">
        <v>0</v>
      </c>
      <c r="E5444" s="2">
        <v>0</v>
      </c>
      <c r="G5444" s="2">
        <v>0</v>
      </c>
      <c r="I5444" s="2">
        <v>0</v>
      </c>
      <c r="K5444" s="2">
        <v>0</v>
      </c>
      <c r="L5444" s="9"/>
      <c r="M5444" s="2">
        <v>0</v>
      </c>
      <c r="N5444" s="9"/>
      <c r="O5444" s="2">
        <v>0</v>
      </c>
      <c r="P5444" s="9"/>
      <c r="Q5444" s="2">
        <f t="shared" si="147"/>
        <v>0</v>
      </c>
    </row>
    <row r="5445" spans="1:17" ht="11.85" customHeight="1" x14ac:dyDescent="0.2">
      <c r="A5445" s="3" t="s">
        <v>2099</v>
      </c>
      <c r="C5445" s="2">
        <v>0</v>
      </c>
      <c r="E5445" s="2">
        <v>0</v>
      </c>
      <c r="G5445" s="2">
        <v>0</v>
      </c>
      <c r="I5445" s="2">
        <v>0</v>
      </c>
      <c r="K5445" s="2">
        <v>0</v>
      </c>
      <c r="L5445" s="9"/>
      <c r="M5445" s="2">
        <v>0</v>
      </c>
      <c r="N5445" s="9"/>
      <c r="O5445" s="2">
        <v>0</v>
      </c>
      <c r="P5445" s="9"/>
      <c r="Q5445" s="2">
        <f t="shared" si="147"/>
        <v>0</v>
      </c>
    </row>
    <row r="5446" spans="1:17" ht="11.85" customHeight="1" x14ac:dyDescent="0.2">
      <c r="A5446" s="3" t="s">
        <v>2100</v>
      </c>
      <c r="C5446" s="2">
        <v>0</v>
      </c>
      <c r="E5446" s="2">
        <v>0</v>
      </c>
      <c r="G5446" s="2">
        <v>0</v>
      </c>
      <c r="I5446" s="2">
        <v>0</v>
      </c>
      <c r="K5446" s="2">
        <v>0</v>
      </c>
      <c r="L5446" s="9"/>
      <c r="M5446" s="2">
        <v>0</v>
      </c>
      <c r="N5446" s="9"/>
      <c r="O5446" s="2">
        <v>0</v>
      </c>
      <c r="P5446" s="9"/>
      <c r="Q5446" s="2">
        <f t="shared" si="147"/>
        <v>0</v>
      </c>
    </row>
    <row r="5447" spans="1:17" ht="11.85" customHeight="1" x14ac:dyDescent="0.2">
      <c r="A5447" s="3" t="s">
        <v>2101</v>
      </c>
      <c r="C5447" s="2">
        <v>0</v>
      </c>
      <c r="E5447" s="2">
        <v>0</v>
      </c>
      <c r="G5447" s="2">
        <v>0</v>
      </c>
      <c r="I5447" s="2">
        <v>0</v>
      </c>
      <c r="K5447" s="2">
        <v>0</v>
      </c>
      <c r="L5447" s="9"/>
      <c r="M5447" s="2">
        <v>0</v>
      </c>
      <c r="N5447" s="9"/>
      <c r="O5447" s="2">
        <v>0</v>
      </c>
      <c r="P5447" s="9"/>
      <c r="Q5447" s="2">
        <f t="shared" si="147"/>
        <v>0</v>
      </c>
    </row>
    <row r="5448" spans="1:17" ht="11.85" customHeight="1" x14ac:dyDescent="0.2">
      <c r="A5448" s="3" t="s">
        <v>2102</v>
      </c>
      <c r="C5448" s="2">
        <v>0</v>
      </c>
      <c r="E5448" s="2">
        <v>0</v>
      </c>
      <c r="G5448" s="2">
        <v>0</v>
      </c>
      <c r="I5448" s="2">
        <v>0</v>
      </c>
      <c r="K5448" s="2">
        <v>0</v>
      </c>
      <c r="L5448" s="9"/>
      <c r="M5448" s="2">
        <v>0</v>
      </c>
      <c r="N5448" s="9"/>
      <c r="O5448" s="2">
        <v>0</v>
      </c>
      <c r="P5448" s="9"/>
      <c r="Q5448" s="2">
        <f t="shared" si="147"/>
        <v>0</v>
      </c>
    </row>
    <row r="5449" spans="1:17" ht="11.85" customHeight="1" x14ac:dyDescent="0.2">
      <c r="A5449" s="3" t="s">
        <v>2103</v>
      </c>
      <c r="C5449" s="2">
        <v>0</v>
      </c>
      <c r="E5449" s="2">
        <v>0</v>
      </c>
      <c r="G5449" s="2">
        <v>0</v>
      </c>
      <c r="I5449" s="2">
        <v>0</v>
      </c>
      <c r="K5449" s="2">
        <v>0</v>
      </c>
      <c r="L5449" s="9"/>
      <c r="M5449" s="2">
        <v>0</v>
      </c>
      <c r="N5449" s="9"/>
      <c r="O5449" s="2">
        <v>0</v>
      </c>
      <c r="P5449" s="9"/>
      <c r="Q5449" s="2">
        <f t="shared" si="147"/>
        <v>0</v>
      </c>
    </row>
    <row r="5450" spans="1:17" ht="11.85" customHeight="1" x14ac:dyDescent="0.2">
      <c r="A5450" s="3" t="s">
        <v>2104</v>
      </c>
      <c r="C5450" s="2">
        <v>0</v>
      </c>
      <c r="E5450" s="2">
        <v>0</v>
      </c>
      <c r="G5450" s="2">
        <v>0</v>
      </c>
      <c r="I5450" s="2">
        <v>0</v>
      </c>
      <c r="K5450" s="2">
        <v>0</v>
      </c>
      <c r="L5450" s="9"/>
      <c r="M5450" s="2">
        <v>0</v>
      </c>
      <c r="N5450" s="9"/>
      <c r="O5450" s="2">
        <v>0</v>
      </c>
      <c r="P5450" s="9"/>
      <c r="Q5450" s="2">
        <f t="shared" si="147"/>
        <v>0</v>
      </c>
    </row>
    <row r="5451" spans="1:17" ht="11.85" customHeight="1" x14ac:dyDescent="0.2">
      <c r="A5451" s="3" t="s">
        <v>2105</v>
      </c>
      <c r="C5451" s="12">
        <v>0</v>
      </c>
      <c r="E5451" s="12">
        <v>658178.75</v>
      </c>
      <c r="G5451" s="12">
        <v>0</v>
      </c>
      <c r="I5451" s="12">
        <v>0</v>
      </c>
      <c r="K5451" s="12">
        <v>0</v>
      </c>
      <c r="L5451" s="9"/>
      <c r="M5451" s="12">
        <v>0</v>
      </c>
      <c r="N5451" s="9"/>
      <c r="O5451" s="12">
        <v>0</v>
      </c>
      <c r="P5451" s="9"/>
      <c r="Q5451" s="12">
        <f t="shared" si="147"/>
        <v>0</v>
      </c>
    </row>
    <row r="5452" spans="1:17" ht="11.85" hidden="1" customHeight="1" x14ac:dyDescent="0.2">
      <c r="A5452" s="3" t="s">
        <v>2106</v>
      </c>
      <c r="C5452" s="2">
        <v>0</v>
      </c>
      <c r="E5452" s="2">
        <v>0</v>
      </c>
      <c r="G5452" s="2">
        <v>0</v>
      </c>
      <c r="I5452" s="2">
        <v>0</v>
      </c>
      <c r="K5452" s="2">
        <v>0</v>
      </c>
      <c r="L5452" s="9"/>
      <c r="M5452" s="2">
        <v>0</v>
      </c>
      <c r="N5452" s="9"/>
      <c r="O5452" s="2">
        <v>0</v>
      </c>
      <c r="P5452" s="9"/>
      <c r="Q5452" s="2">
        <f t="shared" si="147"/>
        <v>0</v>
      </c>
    </row>
    <row r="5453" spans="1:17" ht="11.85" hidden="1" customHeight="1" x14ac:dyDescent="0.2">
      <c r="A5453" s="3" t="s">
        <v>2107</v>
      </c>
      <c r="C5453" s="2">
        <v>0</v>
      </c>
      <c r="E5453" s="2">
        <v>0</v>
      </c>
      <c r="G5453" s="2">
        <v>0</v>
      </c>
      <c r="I5453" s="2">
        <v>0</v>
      </c>
      <c r="K5453" s="2">
        <v>0</v>
      </c>
      <c r="L5453" s="9"/>
      <c r="M5453" s="2">
        <v>0</v>
      </c>
      <c r="N5453" s="9"/>
      <c r="O5453" s="2">
        <v>0</v>
      </c>
      <c r="P5453" s="9"/>
      <c r="Q5453" s="2">
        <v>0</v>
      </c>
    </row>
    <row r="5454" spans="1:17" ht="11.85" hidden="1" customHeight="1" x14ac:dyDescent="0.2">
      <c r="A5454" s="3" t="s">
        <v>2108</v>
      </c>
      <c r="C5454" s="2">
        <v>0</v>
      </c>
      <c r="E5454" s="2">
        <v>0</v>
      </c>
      <c r="G5454" s="2">
        <v>0</v>
      </c>
      <c r="I5454" s="2">
        <v>0</v>
      </c>
      <c r="K5454" s="2">
        <v>0</v>
      </c>
      <c r="L5454" s="9"/>
      <c r="M5454" s="2">
        <v>0</v>
      </c>
      <c r="N5454" s="9"/>
      <c r="O5454" s="2">
        <v>0</v>
      </c>
      <c r="P5454" s="9"/>
      <c r="Q5454" s="2">
        <f t="shared" si="147"/>
        <v>0</v>
      </c>
    </row>
    <row r="5455" spans="1:17" ht="11.85" hidden="1" customHeight="1" x14ac:dyDescent="0.2">
      <c r="A5455" s="3" t="s">
        <v>2109</v>
      </c>
      <c r="C5455" s="2">
        <v>0</v>
      </c>
      <c r="E5455" s="2">
        <v>0</v>
      </c>
      <c r="G5455" s="2">
        <v>0</v>
      </c>
      <c r="I5455" s="2">
        <v>0</v>
      </c>
      <c r="K5455" s="2">
        <v>0</v>
      </c>
      <c r="L5455" s="9"/>
      <c r="M5455" s="2">
        <v>0</v>
      </c>
      <c r="N5455" s="9"/>
      <c r="O5455" s="2">
        <v>0</v>
      </c>
      <c r="P5455" s="9"/>
      <c r="Q5455" s="2">
        <f t="shared" si="147"/>
        <v>0</v>
      </c>
    </row>
    <row r="5456" spans="1:17" ht="11.85" hidden="1" customHeight="1" x14ac:dyDescent="0.2">
      <c r="A5456" s="3" t="s">
        <v>2110</v>
      </c>
      <c r="C5456" s="2">
        <v>0</v>
      </c>
      <c r="E5456" s="2">
        <v>0</v>
      </c>
      <c r="G5456" s="2">
        <v>0</v>
      </c>
      <c r="I5456" s="2">
        <v>0</v>
      </c>
      <c r="K5456" s="2">
        <v>0</v>
      </c>
      <c r="L5456" s="9"/>
      <c r="M5456" s="2">
        <v>0</v>
      </c>
      <c r="N5456" s="9"/>
      <c r="O5456" s="2">
        <v>0</v>
      </c>
      <c r="P5456" s="9"/>
      <c r="Q5456" s="2">
        <f t="shared" si="147"/>
        <v>0</v>
      </c>
    </row>
    <row r="5457" spans="1:21" ht="11.85" hidden="1" customHeight="1" x14ac:dyDescent="0.2">
      <c r="A5457" s="3" t="s">
        <v>2111</v>
      </c>
      <c r="C5457" s="2">
        <v>0</v>
      </c>
      <c r="E5457" s="2">
        <v>0</v>
      </c>
      <c r="G5457" s="2">
        <v>0</v>
      </c>
      <c r="I5457" s="2">
        <v>0</v>
      </c>
      <c r="K5457" s="2">
        <v>0</v>
      </c>
      <c r="L5457" s="9"/>
      <c r="M5457" s="2">
        <v>0</v>
      </c>
      <c r="N5457" s="9"/>
      <c r="O5457" s="2">
        <v>0</v>
      </c>
      <c r="P5457" s="9"/>
      <c r="Q5457" s="2">
        <f t="shared" si="147"/>
        <v>0</v>
      </c>
    </row>
    <row r="5458" spans="1:21" ht="11.85" hidden="1" customHeight="1" x14ac:dyDescent="0.2">
      <c r="A5458" s="3" t="s">
        <v>2112</v>
      </c>
      <c r="C5458" s="2">
        <v>0</v>
      </c>
      <c r="E5458" s="2">
        <v>0</v>
      </c>
      <c r="G5458" s="2">
        <v>0</v>
      </c>
      <c r="I5458" s="2">
        <v>0</v>
      </c>
      <c r="K5458" s="2">
        <v>0</v>
      </c>
      <c r="L5458" s="9"/>
      <c r="M5458" s="2">
        <v>0</v>
      </c>
      <c r="N5458" s="9"/>
      <c r="O5458" s="2">
        <v>0</v>
      </c>
      <c r="P5458" s="9"/>
      <c r="Q5458" s="2">
        <f t="shared" si="147"/>
        <v>0</v>
      </c>
    </row>
    <row r="5459" spans="1:21" ht="11.85" hidden="1" customHeight="1" x14ac:dyDescent="0.2">
      <c r="A5459" s="3" t="s">
        <v>2113</v>
      </c>
      <c r="C5459" s="2">
        <v>0</v>
      </c>
      <c r="E5459" s="2">
        <v>0</v>
      </c>
      <c r="G5459" s="2">
        <v>0</v>
      </c>
      <c r="I5459" s="2">
        <v>0</v>
      </c>
      <c r="K5459" s="2">
        <v>0</v>
      </c>
      <c r="L5459" s="9"/>
      <c r="M5459" s="2">
        <v>0</v>
      </c>
      <c r="N5459" s="9"/>
      <c r="O5459" s="2">
        <v>0</v>
      </c>
      <c r="P5459" s="9"/>
      <c r="Q5459" s="2">
        <f t="shared" si="147"/>
        <v>0</v>
      </c>
    </row>
    <row r="5460" spans="1:21" ht="11.85" hidden="1" customHeight="1" x14ac:dyDescent="0.2">
      <c r="A5460" s="3" t="s">
        <v>2114</v>
      </c>
      <c r="C5460" s="12">
        <v>0</v>
      </c>
      <c r="E5460" s="12">
        <v>0</v>
      </c>
      <c r="G5460" s="12">
        <v>0</v>
      </c>
      <c r="I5460" s="12">
        <v>0</v>
      </c>
      <c r="K5460" s="12">
        <v>0</v>
      </c>
      <c r="L5460" s="9"/>
      <c r="M5460" s="12">
        <v>0</v>
      </c>
      <c r="N5460" s="9"/>
      <c r="O5460" s="12">
        <v>0</v>
      </c>
      <c r="P5460" s="9"/>
      <c r="Q5460" s="12">
        <f t="shared" si="147"/>
        <v>0</v>
      </c>
    </row>
    <row r="5461" spans="1:21" ht="11.85" customHeight="1" x14ac:dyDescent="0.2">
      <c r="A5461" s="3" t="s">
        <v>310</v>
      </c>
      <c r="C5461" s="2">
        <f>SUM(C5417:C5460)</f>
        <v>7990</v>
      </c>
      <c r="E5461" s="2">
        <f>SUM(E5417:E5460)</f>
        <v>717868.75</v>
      </c>
      <c r="G5461" s="2">
        <f>SUM(G5417:G5460)</f>
        <v>759936.86</v>
      </c>
      <c r="I5461" s="2">
        <f>SUM(I5417:I5460)</f>
        <v>1400000</v>
      </c>
      <c r="K5461" s="2">
        <f>SUM(K5417:K5460)</f>
        <v>1270305</v>
      </c>
      <c r="L5461" s="9"/>
      <c r="M5461" s="2">
        <f>SUM(M5417:M5460)</f>
        <v>18500</v>
      </c>
      <c r="N5461" s="9"/>
      <c r="O5461" s="2">
        <f>SUM(O5417:O5460)</f>
        <v>0</v>
      </c>
      <c r="P5461" s="9"/>
      <c r="Q5461" s="2">
        <f>SUM(Q5417:Q5460)</f>
        <v>18500</v>
      </c>
      <c r="T5461" s="14"/>
      <c r="U5461" s="9"/>
    </row>
    <row r="5462" spans="1:21" ht="11.85" customHeight="1" x14ac:dyDescent="0.2">
      <c r="L5462" s="9"/>
      <c r="N5462" s="9"/>
      <c r="P5462" s="9"/>
    </row>
    <row r="5463" spans="1:21" ht="11.85" customHeight="1" x14ac:dyDescent="0.2">
      <c r="A5463" s="10" t="s">
        <v>338</v>
      </c>
      <c r="L5463" s="9"/>
      <c r="N5463" s="9"/>
      <c r="P5463" s="9"/>
    </row>
    <row r="5464" spans="1:21" ht="11.85" customHeight="1" x14ac:dyDescent="0.15">
      <c r="A5464" s="3" t="s">
        <v>2115</v>
      </c>
      <c r="C5464" s="2">
        <v>0</v>
      </c>
      <c r="E5464" s="2">
        <v>0</v>
      </c>
      <c r="G5464" s="2">
        <v>14000</v>
      </c>
      <c r="I5464" s="2">
        <v>65000</v>
      </c>
      <c r="K5464" s="2">
        <v>205000</v>
      </c>
      <c r="L5464" s="9"/>
      <c r="M5464" s="2">
        <v>0</v>
      </c>
      <c r="N5464" s="9"/>
      <c r="O5464" s="2">
        <v>0</v>
      </c>
      <c r="P5464" s="9"/>
      <c r="Q5464" s="2">
        <f>M5464+O5464</f>
        <v>0</v>
      </c>
      <c r="R5464" s="53"/>
      <c r="S5464" s="15"/>
      <c r="T5464" s="18"/>
    </row>
    <row r="5465" spans="1:21" ht="11.85" customHeight="1" x14ac:dyDescent="0.2">
      <c r="A5465" s="3" t="s">
        <v>2116</v>
      </c>
      <c r="C5465" s="12">
        <v>0</v>
      </c>
      <c r="E5465" s="12">
        <v>0</v>
      </c>
      <c r="G5465" s="12">
        <v>0</v>
      </c>
      <c r="I5465" s="12">
        <v>0</v>
      </c>
      <c r="K5465" s="12">
        <v>0</v>
      </c>
      <c r="L5465" s="9"/>
      <c r="M5465" s="12">
        <v>0</v>
      </c>
      <c r="N5465" s="9"/>
      <c r="O5465" s="12">
        <v>0</v>
      </c>
      <c r="P5465" s="9"/>
      <c r="Q5465" s="12">
        <f>M5465+O5465</f>
        <v>0</v>
      </c>
      <c r="R5465" s="53"/>
      <c r="S5465" s="15"/>
    </row>
    <row r="5466" spans="1:21" ht="11.85" customHeight="1" x14ac:dyDescent="0.2">
      <c r="A5466" s="3" t="s">
        <v>342</v>
      </c>
      <c r="C5466" s="2">
        <f>SUM(C5464:C5465)</f>
        <v>0</v>
      </c>
      <c r="E5466" s="2">
        <f>SUM(E5464:E5465)</f>
        <v>0</v>
      </c>
      <c r="G5466" s="2">
        <f>SUM(G5464:G5465)</f>
        <v>14000</v>
      </c>
      <c r="I5466" s="2">
        <f>SUM(I5464:I5465)</f>
        <v>65000</v>
      </c>
      <c r="K5466" s="2">
        <f>SUM(K5464:K5465)</f>
        <v>205000</v>
      </c>
      <c r="L5466" s="9"/>
      <c r="M5466" s="2">
        <f>SUM(M5464:M5465)</f>
        <v>0</v>
      </c>
      <c r="N5466" s="9"/>
      <c r="O5466" s="2">
        <f>SUM(O5464:O5465)</f>
        <v>0</v>
      </c>
      <c r="P5466" s="9"/>
      <c r="Q5466" s="2">
        <f>SUM(Q5464:Q5465)</f>
        <v>0</v>
      </c>
      <c r="T5466" s="14"/>
    </row>
    <row r="5467" spans="1:21" ht="11.85" customHeight="1" x14ac:dyDescent="0.2">
      <c r="L5467" s="9"/>
      <c r="N5467" s="9"/>
      <c r="P5467" s="9"/>
    </row>
    <row r="5468" spans="1:21" ht="11.85" customHeight="1" x14ac:dyDescent="0.2">
      <c r="A5468" s="3" t="s">
        <v>2117</v>
      </c>
      <c r="C5468" s="2">
        <f>C5461+C5466</f>
        <v>7990</v>
      </c>
      <c r="E5468" s="2">
        <f>E5461+E5466</f>
        <v>717868.75</v>
      </c>
      <c r="G5468" s="2">
        <f>G5461+G5466</f>
        <v>773936.86</v>
      </c>
      <c r="I5468" s="2">
        <f>I5461+I5466</f>
        <v>1465000</v>
      </c>
      <c r="K5468" s="2">
        <f>K5461+K5466</f>
        <v>1475305</v>
      </c>
      <c r="L5468" s="9"/>
      <c r="M5468" s="2">
        <f>M5461+M5466</f>
        <v>18500</v>
      </c>
      <c r="N5468" s="9"/>
      <c r="O5468" s="2">
        <f>O5461+O5466</f>
        <v>0</v>
      </c>
      <c r="P5468" s="9"/>
      <c r="Q5468" s="2">
        <f>Q5461+Q5466</f>
        <v>18500</v>
      </c>
      <c r="U5468" s="45"/>
    </row>
    <row r="5469" spans="1:21" ht="11.85" customHeight="1" x14ac:dyDescent="0.2">
      <c r="L5469" s="9"/>
      <c r="N5469" s="9"/>
      <c r="P5469" s="9"/>
    </row>
    <row r="5470" spans="1:21" ht="11.85" customHeight="1" x14ac:dyDescent="0.2">
      <c r="L5470" s="9"/>
      <c r="N5470" s="9"/>
      <c r="P5470" s="9"/>
    </row>
    <row r="5471" spans="1:21" ht="11.85" customHeight="1" x14ac:dyDescent="0.2">
      <c r="L5471" s="9"/>
      <c r="N5471" s="9"/>
      <c r="P5471" s="9"/>
    </row>
    <row r="5472" spans="1:21" ht="11.85" customHeight="1" x14ac:dyDescent="0.2">
      <c r="L5472" s="9"/>
      <c r="N5472" s="9"/>
      <c r="P5472" s="9"/>
    </row>
    <row r="5473" spans="1:20" ht="11.85" customHeight="1" x14ac:dyDescent="0.2">
      <c r="L5473" s="9"/>
      <c r="N5473" s="9"/>
      <c r="P5473" s="9"/>
    </row>
    <row r="5474" spans="1:20" ht="11.85" customHeight="1" x14ac:dyDescent="0.2">
      <c r="A5474" s="1"/>
      <c r="B5474" s="1"/>
      <c r="E5474" s="2" t="str">
        <f>$E$1</f>
        <v>CITY OF BRADY</v>
      </c>
    </row>
    <row r="5475" spans="1:20" ht="11.85" customHeight="1" x14ac:dyDescent="0.2">
      <c r="E5475" s="2" t="str">
        <f>$E$2</f>
        <v>BUDGET  REPORT</v>
      </c>
    </row>
    <row r="5476" spans="1:20" ht="11.85" customHeight="1" x14ac:dyDescent="0.2">
      <c r="E5476" s="2" t="str">
        <f>$E$3</f>
        <v>FISCAL YEAR 2025 - 2026</v>
      </c>
    </row>
    <row r="5477" spans="1:20" ht="11.85" customHeight="1" x14ac:dyDescent="0.2">
      <c r="A5477" s="3" t="s">
        <v>1967</v>
      </c>
    </row>
    <row r="5478" spans="1:20" ht="11.85" customHeight="1" x14ac:dyDescent="0.2">
      <c r="A5478" s="3" t="s">
        <v>2118</v>
      </c>
    </row>
    <row r="5479" spans="1:20" ht="11.85" customHeight="1" x14ac:dyDescent="0.2">
      <c r="A5479" s="30" t="s">
        <v>681</v>
      </c>
      <c r="I5479" s="49" t="str">
        <f>$I$6</f>
        <v>(----- 2024-2025------)</v>
      </c>
      <c r="J5479" s="49"/>
      <c r="K5479" s="49"/>
      <c r="L5479" s="6"/>
      <c r="M5479" s="50" t="str">
        <f>$M$6</f>
        <v>2025-2026</v>
      </c>
      <c r="N5479" s="50"/>
      <c r="O5479" s="50"/>
      <c r="P5479" s="50"/>
      <c r="Q5479" s="50"/>
    </row>
    <row r="5480" spans="1:20" ht="11.85" customHeight="1" x14ac:dyDescent="0.2">
      <c r="C5480" s="5" t="str">
        <f>$C$7</f>
        <v>2021-2022</v>
      </c>
      <c r="D5480" s="5"/>
      <c r="E5480" s="5" t="str">
        <f>$E$7</f>
        <v>2022-2023</v>
      </c>
      <c r="F5480" s="5"/>
      <c r="G5480" s="5" t="str">
        <f>$G$7</f>
        <v>2023-2024</v>
      </c>
      <c r="H5480" s="5"/>
      <c r="I5480" s="5" t="s">
        <v>9</v>
      </c>
      <c r="J5480" s="5"/>
      <c r="K5480" s="5" t="str">
        <f>+$K$7</f>
        <v>PROJECTED</v>
      </c>
      <c r="L5480" s="6"/>
      <c r="M5480" s="5" t="str">
        <f>$M$7</f>
        <v>2025-2026</v>
      </c>
      <c r="N5480" s="6"/>
      <c r="O5480" s="5" t="str">
        <f>$O$7</f>
        <v>2025-2026</v>
      </c>
      <c r="P5480" s="6"/>
      <c r="Q5480" s="5" t="str">
        <f>$Q$7</f>
        <v>APPROVED</v>
      </c>
    </row>
    <row r="5481" spans="1:20" ht="11.85" customHeight="1" x14ac:dyDescent="0.2">
      <c r="A5481" s="7" t="s">
        <v>279</v>
      </c>
      <c r="C5481" s="8" t="s">
        <v>12</v>
      </c>
      <c r="D5481" s="5"/>
      <c r="E5481" s="8" t="s">
        <v>12</v>
      </c>
      <c r="F5481" s="5"/>
      <c r="G5481" s="8" t="s">
        <v>12</v>
      </c>
      <c r="H5481" s="5"/>
      <c r="I5481" s="8" t="s">
        <v>13</v>
      </c>
      <c r="J5481" s="5"/>
      <c r="K5481" s="8" t="s">
        <v>13</v>
      </c>
      <c r="L5481" s="6"/>
      <c r="M5481" s="8" t="str">
        <f>$M$8</f>
        <v>BASE</v>
      </c>
      <c r="N5481" s="6"/>
      <c r="O5481" s="8" t="str">
        <f>$O$8</f>
        <v>SUPPLEMENTAL</v>
      </c>
      <c r="P5481" s="6"/>
      <c r="Q5481" s="8" t="str">
        <f>$Q$8</f>
        <v>BUDGET</v>
      </c>
    </row>
    <row r="5482" spans="1:20" ht="11.85" customHeight="1" x14ac:dyDescent="0.2"/>
    <row r="5483" spans="1:20" ht="11.85" customHeight="1" x14ac:dyDescent="0.2">
      <c r="A5483" s="10" t="s">
        <v>280</v>
      </c>
    </row>
    <row r="5484" spans="1:20" ht="11.85" customHeight="1" x14ac:dyDescent="0.2">
      <c r="A5484" s="3" t="s">
        <v>2119</v>
      </c>
      <c r="C5484" s="2">
        <v>0</v>
      </c>
      <c r="E5484" s="2">
        <v>0</v>
      </c>
      <c r="G5484" s="2">
        <v>0</v>
      </c>
      <c r="I5484" s="2">
        <v>0</v>
      </c>
      <c r="K5484" s="2">
        <v>0</v>
      </c>
      <c r="L5484" s="9"/>
      <c r="M5484" s="2">
        <v>0</v>
      </c>
      <c r="N5484" s="9"/>
      <c r="O5484" s="2">
        <v>0</v>
      </c>
      <c r="P5484" s="9"/>
      <c r="Q5484" s="2">
        <f>M5484+O5484</f>
        <v>0</v>
      </c>
      <c r="T5484" s="11"/>
    </row>
    <row r="5485" spans="1:20" ht="11.85" customHeight="1" x14ac:dyDescent="0.2">
      <c r="A5485" s="3" t="s">
        <v>2120</v>
      </c>
      <c r="C5485" s="2">
        <v>0</v>
      </c>
      <c r="E5485" s="2">
        <v>0</v>
      </c>
      <c r="G5485" s="2">
        <v>0</v>
      </c>
      <c r="I5485" s="2">
        <v>0</v>
      </c>
      <c r="K5485" s="2">
        <v>0</v>
      </c>
      <c r="L5485" s="9"/>
      <c r="M5485" s="2">
        <v>0</v>
      </c>
      <c r="N5485" s="9"/>
      <c r="O5485" s="2">
        <v>0</v>
      </c>
      <c r="P5485" s="9"/>
      <c r="Q5485" s="2">
        <f>M5485+O5485</f>
        <v>0</v>
      </c>
      <c r="T5485" s="11"/>
    </row>
    <row r="5486" spans="1:20" ht="11.85" customHeight="1" x14ac:dyDescent="0.2">
      <c r="A5486" s="3" t="s">
        <v>2121</v>
      </c>
      <c r="C5486" s="2">
        <v>0</v>
      </c>
      <c r="E5486" s="2">
        <v>0</v>
      </c>
      <c r="G5486" s="2">
        <v>0</v>
      </c>
      <c r="I5486" s="2">
        <v>0</v>
      </c>
      <c r="K5486" s="2">
        <v>0</v>
      </c>
      <c r="L5486" s="9"/>
      <c r="M5486" s="2">
        <v>0</v>
      </c>
      <c r="N5486" s="9"/>
      <c r="O5486" s="2">
        <v>0</v>
      </c>
      <c r="P5486" s="9"/>
      <c r="Q5486" s="2">
        <f>M5486+O5486</f>
        <v>0</v>
      </c>
      <c r="T5486" s="11"/>
    </row>
    <row r="5487" spans="1:20" ht="11.85" customHeight="1" x14ac:dyDescent="0.2">
      <c r="A5487" s="3" t="s">
        <v>2122</v>
      </c>
      <c r="C5487" s="2">
        <v>0</v>
      </c>
      <c r="E5487" s="2">
        <v>0</v>
      </c>
      <c r="G5487" s="2">
        <v>0</v>
      </c>
      <c r="I5487" s="2">
        <v>0</v>
      </c>
      <c r="K5487" s="2">
        <v>0</v>
      </c>
      <c r="L5487" s="9"/>
      <c r="M5487" s="2">
        <v>0</v>
      </c>
      <c r="N5487" s="9"/>
      <c r="O5487" s="2">
        <v>0</v>
      </c>
      <c r="P5487" s="9"/>
      <c r="Q5487" s="2">
        <f>M5487+O5487</f>
        <v>0</v>
      </c>
      <c r="T5487" s="11"/>
    </row>
    <row r="5488" spans="1:20" ht="11.85" customHeight="1" x14ac:dyDescent="0.2">
      <c r="A5488" s="3" t="s">
        <v>2123</v>
      </c>
      <c r="C5488" s="12">
        <v>0</v>
      </c>
      <c r="E5488" s="12">
        <v>0</v>
      </c>
      <c r="G5488" s="12">
        <v>0</v>
      </c>
      <c r="I5488" s="12">
        <v>0</v>
      </c>
      <c r="K5488" s="12">
        <v>0</v>
      </c>
      <c r="L5488" s="9"/>
      <c r="M5488" s="12">
        <v>0</v>
      </c>
      <c r="N5488" s="9"/>
      <c r="O5488" s="12">
        <v>0</v>
      </c>
      <c r="P5488" s="9"/>
      <c r="Q5488" s="12">
        <f>M5488+O5488</f>
        <v>0</v>
      </c>
      <c r="T5488" s="11"/>
    </row>
    <row r="5489" spans="1:22" ht="11.85" customHeight="1" x14ac:dyDescent="0.2">
      <c r="A5489" s="3" t="s">
        <v>291</v>
      </c>
      <c r="C5489" s="2">
        <f>SUM(C5484:C5488)</f>
        <v>0</v>
      </c>
      <c r="E5489" s="2">
        <f>SUM(E5484:E5488)</f>
        <v>0</v>
      </c>
      <c r="G5489" s="2">
        <f>SUM(G5484:G5488)</f>
        <v>0</v>
      </c>
      <c r="I5489" s="2">
        <f>SUM(I5484:I5488)</f>
        <v>0</v>
      </c>
      <c r="K5489" s="2">
        <f>SUM(K5484:K5488)</f>
        <v>0</v>
      </c>
      <c r="L5489" s="9"/>
      <c r="M5489" s="2">
        <f>SUM(M5484:M5488)</f>
        <v>0</v>
      </c>
      <c r="N5489" s="9"/>
      <c r="O5489" s="2">
        <f>SUM(O5484:O5488)</f>
        <v>0</v>
      </c>
      <c r="P5489" s="9"/>
      <c r="Q5489" s="2">
        <f>SUM(Q5484:Q5488)</f>
        <v>0</v>
      </c>
      <c r="R5489" s="54"/>
      <c r="U5489" s="9"/>
    </row>
    <row r="5490" spans="1:22" ht="11.85" customHeight="1" x14ac:dyDescent="0.2"/>
    <row r="5491" spans="1:22" ht="11.85" customHeight="1" x14ac:dyDescent="0.2">
      <c r="A5491" s="10" t="s">
        <v>292</v>
      </c>
      <c r="L5491" s="9"/>
      <c r="N5491" s="9"/>
      <c r="P5491" s="9"/>
    </row>
    <row r="5492" spans="1:22" ht="11.85" customHeight="1" x14ac:dyDescent="0.2">
      <c r="A5492" s="3" t="s">
        <v>2124</v>
      </c>
      <c r="C5492" s="12">
        <v>0</v>
      </c>
      <c r="E5492" s="12">
        <v>0</v>
      </c>
      <c r="G5492" s="12">
        <v>0</v>
      </c>
      <c r="I5492" s="12">
        <v>0</v>
      </c>
      <c r="K5492" s="12">
        <v>0</v>
      </c>
      <c r="L5492" s="9"/>
      <c r="M5492" s="12">
        <v>0</v>
      </c>
      <c r="N5492" s="9"/>
      <c r="O5492" s="12">
        <v>0</v>
      </c>
      <c r="P5492" s="9"/>
      <c r="Q5492" s="12">
        <f>+M5492+O5492</f>
        <v>0</v>
      </c>
    </row>
    <row r="5493" spans="1:22" ht="11.85" customHeight="1" x14ac:dyDescent="0.2">
      <c r="A5493" s="3" t="s">
        <v>310</v>
      </c>
      <c r="C5493" s="2">
        <f>+C5492</f>
        <v>0</v>
      </c>
      <c r="E5493" s="2">
        <f>+E5492</f>
        <v>0</v>
      </c>
      <c r="G5493" s="2">
        <f>+G5492</f>
        <v>0</v>
      </c>
      <c r="I5493" s="2">
        <f>+I5492</f>
        <v>0</v>
      </c>
      <c r="K5493" s="2">
        <f>+K5492</f>
        <v>0</v>
      </c>
      <c r="L5493" s="9"/>
      <c r="M5493" s="2">
        <f>+M5492</f>
        <v>0</v>
      </c>
      <c r="N5493" s="9"/>
      <c r="O5493" s="2">
        <f>+O5492</f>
        <v>0</v>
      </c>
      <c r="P5493" s="9"/>
      <c r="Q5493" s="2">
        <f>+Q5492</f>
        <v>0</v>
      </c>
    </row>
    <row r="5494" spans="1:22" ht="11.85" customHeight="1" x14ac:dyDescent="0.2"/>
    <row r="5495" spans="1:22" ht="11.85" customHeight="1" x14ac:dyDescent="0.2">
      <c r="A5495" s="10" t="s">
        <v>311</v>
      </c>
      <c r="L5495" s="9"/>
      <c r="N5495" s="9"/>
      <c r="P5495" s="9"/>
    </row>
    <row r="5496" spans="1:22" ht="11.85" customHeight="1" x14ac:dyDescent="0.2">
      <c r="A5496" s="3" t="s">
        <v>2125</v>
      </c>
      <c r="C5496" s="2">
        <v>0</v>
      </c>
      <c r="E5496" s="2">
        <v>0</v>
      </c>
      <c r="G5496" s="2">
        <v>0</v>
      </c>
      <c r="I5496" s="2">
        <v>0</v>
      </c>
      <c r="K5496" s="2">
        <v>0</v>
      </c>
      <c r="L5496" s="9"/>
      <c r="M5496" s="2">
        <v>0</v>
      </c>
      <c r="N5496" s="9"/>
      <c r="O5496" s="2">
        <v>0</v>
      </c>
      <c r="P5496" s="9"/>
      <c r="Q5496" s="2">
        <f>+M5496+O5496</f>
        <v>0</v>
      </c>
    </row>
    <row r="5497" spans="1:22" ht="11.85" customHeight="1" x14ac:dyDescent="0.2">
      <c r="A5497" s="3" t="s">
        <v>2126</v>
      </c>
      <c r="C5497" s="2">
        <v>0</v>
      </c>
      <c r="E5497" s="2">
        <v>0</v>
      </c>
      <c r="G5497" s="2">
        <v>0</v>
      </c>
      <c r="I5497" s="2">
        <v>0</v>
      </c>
      <c r="K5497" s="2">
        <v>0</v>
      </c>
      <c r="L5497" s="9"/>
      <c r="M5497" s="2">
        <v>0</v>
      </c>
      <c r="N5497" s="9"/>
      <c r="O5497" s="2">
        <v>0</v>
      </c>
      <c r="P5497" s="9"/>
      <c r="Q5497" s="2">
        <f>+M5497+O5497</f>
        <v>0</v>
      </c>
    </row>
    <row r="5498" spans="1:22" ht="11.85" customHeight="1" x14ac:dyDescent="0.2">
      <c r="A5498" s="3" t="s">
        <v>2127</v>
      </c>
      <c r="C5498" s="12">
        <v>0</v>
      </c>
      <c r="E5498" s="12">
        <v>0</v>
      </c>
      <c r="G5498" s="12">
        <v>0</v>
      </c>
      <c r="I5498" s="12">
        <v>0</v>
      </c>
      <c r="K5498" s="12">
        <v>0</v>
      </c>
      <c r="L5498" s="9"/>
      <c r="M5498" s="12">
        <v>0</v>
      </c>
      <c r="N5498" s="9"/>
      <c r="O5498" s="12">
        <v>0</v>
      </c>
      <c r="P5498" s="9"/>
      <c r="Q5498" s="12">
        <f>M5498+O5498</f>
        <v>0</v>
      </c>
      <c r="T5498" s="11"/>
      <c r="V5498" s="28"/>
    </row>
    <row r="5499" spans="1:22" ht="11.85" customHeight="1" x14ac:dyDescent="0.2">
      <c r="A5499" s="3" t="s">
        <v>334</v>
      </c>
      <c r="C5499" s="2">
        <f>SUM(C5496:C5498)</f>
        <v>0</v>
      </c>
      <c r="E5499" s="2">
        <f>SUM(E5496:E5498)</f>
        <v>0</v>
      </c>
      <c r="G5499" s="2">
        <f>SUM(G5496:G5498)</f>
        <v>0</v>
      </c>
      <c r="I5499" s="2">
        <f>SUM(I5496:I5498)</f>
        <v>0</v>
      </c>
      <c r="K5499" s="2">
        <f>SUM(K5496:K5498)</f>
        <v>0</v>
      </c>
      <c r="L5499" s="9"/>
      <c r="M5499" s="2">
        <f>SUM(M5496:M5498)</f>
        <v>0</v>
      </c>
      <c r="N5499" s="9"/>
      <c r="O5499" s="2">
        <f>SUM(O5496:O5498)</f>
        <v>0</v>
      </c>
      <c r="P5499" s="9"/>
      <c r="Q5499" s="2">
        <f>SUM(Q5496:Q5498)</f>
        <v>0</v>
      </c>
    </row>
    <row r="5500" spans="1:22" ht="11.85" customHeight="1" x14ac:dyDescent="0.2">
      <c r="L5500" s="9"/>
      <c r="N5500" s="9"/>
      <c r="P5500" s="9"/>
    </row>
    <row r="5501" spans="1:22" ht="11.85" customHeight="1" x14ac:dyDescent="0.2">
      <c r="A5501" s="3" t="s">
        <v>2128</v>
      </c>
      <c r="C5501" s="2">
        <v>0</v>
      </c>
      <c r="E5501" s="2">
        <v>0</v>
      </c>
      <c r="G5501" s="2">
        <v>0</v>
      </c>
      <c r="I5501" s="2">
        <v>0</v>
      </c>
      <c r="K5501" s="2">
        <v>0</v>
      </c>
      <c r="L5501" s="9"/>
      <c r="M5501" s="2">
        <v>0</v>
      </c>
      <c r="N5501" s="9"/>
      <c r="O5501" s="2">
        <v>0</v>
      </c>
      <c r="P5501" s="9"/>
      <c r="Q5501" s="2">
        <f>M5501+O5501</f>
        <v>0</v>
      </c>
      <c r="T5501" s="11"/>
    </row>
    <row r="5502" spans="1:22" ht="11.85" customHeight="1" x14ac:dyDescent="0.2">
      <c r="A5502" s="3" t="s">
        <v>2129</v>
      </c>
      <c r="C5502" s="12">
        <v>0</v>
      </c>
      <c r="E5502" s="12">
        <v>0</v>
      </c>
      <c r="G5502" s="12">
        <v>0</v>
      </c>
      <c r="I5502" s="12">
        <v>0</v>
      </c>
      <c r="K5502" s="12">
        <v>0</v>
      </c>
      <c r="L5502" s="9"/>
      <c r="M5502" s="12">
        <v>0</v>
      </c>
      <c r="N5502" s="9"/>
      <c r="O5502" s="12">
        <v>0</v>
      </c>
      <c r="P5502" s="9"/>
      <c r="Q5502" s="12">
        <f>M5502+O5502</f>
        <v>0</v>
      </c>
      <c r="T5502" s="11"/>
    </row>
    <row r="5503" spans="1:22" ht="11.85" customHeight="1" x14ac:dyDescent="0.2">
      <c r="A5503" s="3" t="s">
        <v>337</v>
      </c>
      <c r="C5503" s="2">
        <f>SUM(C5501:C5502)</f>
        <v>0</v>
      </c>
      <c r="E5503" s="2">
        <f>SUM(E5501:E5502)</f>
        <v>0</v>
      </c>
      <c r="G5503" s="2">
        <f>SUM(G5501:G5502)</f>
        <v>0</v>
      </c>
      <c r="I5503" s="2">
        <f>SUM(I5501:I5502)</f>
        <v>0</v>
      </c>
      <c r="K5503" s="2">
        <f>SUM(K5501:K5502)</f>
        <v>0</v>
      </c>
      <c r="L5503" s="9"/>
      <c r="M5503" s="2">
        <f>SUM(M5501:M5502)</f>
        <v>0</v>
      </c>
      <c r="N5503" s="9"/>
      <c r="O5503" s="2">
        <f>SUM(O5501:O5502)</f>
        <v>0</v>
      </c>
      <c r="P5503" s="9"/>
      <c r="Q5503" s="2">
        <f>SUM(Q5501:Q5502)</f>
        <v>0</v>
      </c>
      <c r="T5503" s="11"/>
    </row>
    <row r="5504" spans="1:22" ht="11.85" customHeight="1" x14ac:dyDescent="0.2">
      <c r="L5504" s="9"/>
      <c r="N5504" s="9"/>
      <c r="P5504" s="9"/>
    </row>
    <row r="5505" spans="1:22" ht="11.85" customHeight="1" x14ac:dyDescent="0.2">
      <c r="A5505" s="10" t="s">
        <v>338</v>
      </c>
      <c r="L5505" s="9"/>
      <c r="N5505" s="9"/>
      <c r="P5505" s="9"/>
    </row>
    <row r="5506" spans="1:22" ht="11.85" customHeight="1" x14ac:dyDescent="0.2">
      <c r="A5506" s="3" t="s">
        <v>2130</v>
      </c>
      <c r="C5506" s="12">
        <v>0</v>
      </c>
      <c r="E5506" s="12">
        <v>0</v>
      </c>
      <c r="G5506" s="12">
        <v>0</v>
      </c>
      <c r="I5506" s="12">
        <v>0</v>
      </c>
      <c r="K5506" s="12">
        <v>0</v>
      </c>
      <c r="L5506" s="9"/>
      <c r="M5506" s="12">
        <v>0</v>
      </c>
      <c r="N5506" s="9"/>
      <c r="O5506" s="12">
        <v>0</v>
      </c>
      <c r="P5506" s="9"/>
      <c r="Q5506" s="12">
        <f>M5506+O5506</f>
        <v>0</v>
      </c>
    </row>
    <row r="5507" spans="1:22" ht="11.85" customHeight="1" x14ac:dyDescent="0.2">
      <c r="A5507" s="3" t="s">
        <v>342</v>
      </c>
      <c r="C5507" s="2">
        <f>SUM(C5506:C5506)</f>
        <v>0</v>
      </c>
      <c r="E5507" s="2">
        <f>SUM(E5506:E5506)</f>
        <v>0</v>
      </c>
      <c r="G5507" s="2">
        <f>SUM(G5506:G5506)</f>
        <v>0</v>
      </c>
      <c r="I5507" s="2">
        <f>SUM(I5506:I5506)</f>
        <v>0</v>
      </c>
      <c r="K5507" s="2">
        <f>SUM(K5506:K5506)</f>
        <v>0</v>
      </c>
      <c r="L5507" s="9"/>
      <c r="M5507" s="2">
        <f>SUM(M5506:M5506)</f>
        <v>0</v>
      </c>
      <c r="N5507" s="9"/>
      <c r="O5507" s="2">
        <f>SUM(O5506:O5506)</f>
        <v>0</v>
      </c>
      <c r="P5507" s="9"/>
      <c r="Q5507" s="2">
        <f>SUM(Q5506:Q5506)</f>
        <v>0</v>
      </c>
      <c r="V5507" s="37"/>
    </row>
    <row r="5508" spans="1:22" ht="11.85" customHeight="1" x14ac:dyDescent="0.2">
      <c r="L5508" s="9"/>
      <c r="N5508" s="9"/>
      <c r="P5508" s="9"/>
      <c r="T5508" s="11"/>
    </row>
    <row r="5509" spans="1:22" ht="11.85" customHeight="1" x14ac:dyDescent="0.2">
      <c r="A5509" s="3" t="s">
        <v>2131</v>
      </c>
      <c r="C5509" s="2">
        <f>+C5499+C5507+C5489+C5503+C5493</f>
        <v>0</v>
      </c>
      <c r="E5509" s="2">
        <f>+E5499+E5507+E5489+E5503+E5493</f>
        <v>0</v>
      </c>
      <c r="G5509" s="2">
        <f>+G5499+G5507+G5489+G5503+G5493</f>
        <v>0</v>
      </c>
      <c r="I5509" s="2">
        <f>+I5499+I5507+I5489+I5503+I5493</f>
        <v>0</v>
      </c>
      <c r="K5509" s="2">
        <f>+K5499+K5507+K5489+K5503+K5493</f>
        <v>0</v>
      </c>
      <c r="L5509" s="9"/>
      <c r="M5509" s="2">
        <f>+M5499+M5507+M5489+M5503+M5493</f>
        <v>0</v>
      </c>
      <c r="N5509" s="9"/>
      <c r="O5509" s="2">
        <f>+O5499+O5507+O5489+O5503+O5493</f>
        <v>0</v>
      </c>
      <c r="P5509" s="9"/>
      <c r="Q5509" s="2">
        <f>+Q5499+Q5507+Q5489+Q5503+Q5493</f>
        <v>0</v>
      </c>
      <c r="R5509" s="54"/>
      <c r="U5509" s="13"/>
    </row>
    <row r="5510" spans="1:22" ht="11.85" customHeight="1" x14ac:dyDescent="0.2">
      <c r="L5510" s="9"/>
      <c r="N5510" s="9"/>
      <c r="P5510" s="9"/>
      <c r="T5510" s="11"/>
    </row>
    <row r="5511" spans="1:22" ht="11.85" customHeight="1" x14ac:dyDescent="0.2">
      <c r="L5511" s="9"/>
      <c r="N5511" s="9"/>
      <c r="P5511" s="9"/>
    </row>
    <row r="5512" spans="1:22" ht="11.85" customHeight="1" x14ac:dyDescent="0.2">
      <c r="L5512" s="9"/>
      <c r="N5512" s="9"/>
      <c r="P5512" s="9"/>
    </row>
    <row r="5513" spans="1:22" ht="11.85" customHeight="1" x14ac:dyDescent="0.2">
      <c r="L5513" s="9"/>
      <c r="N5513" s="9"/>
      <c r="P5513" s="9"/>
    </row>
    <row r="5514" spans="1:22" ht="11.85" customHeight="1" x14ac:dyDescent="0.2">
      <c r="L5514" s="9"/>
      <c r="N5514" s="9"/>
      <c r="P5514" s="9"/>
    </row>
    <row r="5515" spans="1:22" ht="11.85" customHeight="1" x14ac:dyDescent="0.2">
      <c r="L5515" s="9"/>
      <c r="N5515" s="9"/>
      <c r="P5515" s="9"/>
    </row>
    <row r="5516" spans="1:22" ht="11.85" customHeight="1" x14ac:dyDescent="0.2">
      <c r="L5516" s="9"/>
      <c r="N5516" s="9"/>
      <c r="P5516" s="9"/>
    </row>
    <row r="5517" spans="1:22" ht="11.85" customHeight="1" x14ac:dyDescent="0.2">
      <c r="L5517" s="9"/>
      <c r="N5517" s="9"/>
      <c r="P5517" s="9"/>
    </row>
    <row r="5518" spans="1:22" ht="11.85" customHeight="1" x14ac:dyDescent="0.2">
      <c r="L5518" s="9"/>
      <c r="N5518" s="9"/>
      <c r="P5518" s="9"/>
    </row>
    <row r="5519" spans="1:22" ht="11.85" customHeight="1" x14ac:dyDescent="0.2">
      <c r="A5519" s="1"/>
      <c r="B5519" s="1"/>
      <c r="E5519" s="2" t="str">
        <f>$E$1</f>
        <v>CITY OF BRADY</v>
      </c>
    </row>
    <row r="5520" spans="1:22" ht="11.85" customHeight="1" x14ac:dyDescent="0.2">
      <c r="E5520" s="2" t="str">
        <f>$E$2</f>
        <v>BUDGET  REPORT</v>
      </c>
    </row>
    <row r="5521" spans="1:21" ht="11.85" customHeight="1" x14ac:dyDescent="0.2">
      <c r="E5521" s="2" t="str">
        <f>$E$3</f>
        <v>FISCAL YEAR 2025 - 2026</v>
      </c>
    </row>
    <row r="5522" spans="1:21" ht="11.85" customHeight="1" x14ac:dyDescent="0.2">
      <c r="A5522" s="3" t="s">
        <v>1967</v>
      </c>
    </row>
    <row r="5523" spans="1:21" ht="11.85" customHeight="1" x14ac:dyDescent="0.2"/>
    <row r="5524" spans="1:21" ht="11.85" customHeight="1" x14ac:dyDescent="0.2">
      <c r="I5524" s="49" t="str">
        <f>$I$6</f>
        <v>(----- 2024-2025------)</v>
      </c>
      <c r="J5524" s="49"/>
      <c r="K5524" s="49"/>
      <c r="L5524" s="6"/>
      <c r="M5524" s="50" t="str">
        <f>$M$6</f>
        <v>2025-2026</v>
      </c>
      <c r="N5524" s="50"/>
      <c r="O5524" s="50"/>
      <c r="P5524" s="50"/>
      <c r="Q5524" s="50"/>
    </row>
    <row r="5525" spans="1:21" ht="11.85" customHeight="1" x14ac:dyDescent="0.2">
      <c r="C5525" s="5" t="str">
        <f>$C$7</f>
        <v>2021-2022</v>
      </c>
      <c r="D5525" s="5"/>
      <c r="E5525" s="5" t="str">
        <f>$E$7</f>
        <v>2022-2023</v>
      </c>
      <c r="F5525" s="5"/>
      <c r="G5525" s="5" t="str">
        <f>$G$7</f>
        <v>2023-2024</v>
      </c>
      <c r="H5525" s="5"/>
      <c r="I5525" s="5" t="s">
        <v>9</v>
      </c>
      <c r="J5525" s="5"/>
      <c r="K5525" s="5" t="str">
        <f>+$K$7</f>
        <v>PROJECTED</v>
      </c>
      <c r="L5525" s="6"/>
      <c r="M5525" s="5" t="str">
        <f>$M$7</f>
        <v>2025-2026</v>
      </c>
      <c r="N5525" s="6"/>
      <c r="O5525" s="5" t="str">
        <f>$O$7</f>
        <v>2025-2026</v>
      </c>
      <c r="P5525" s="6"/>
      <c r="Q5525" s="5" t="str">
        <f>$Q$7</f>
        <v>APPROVED</v>
      </c>
    </row>
    <row r="5526" spans="1:21" ht="11.85" customHeight="1" x14ac:dyDescent="0.2">
      <c r="A5526" s="7" t="s">
        <v>279</v>
      </c>
      <c r="C5526" s="8" t="s">
        <v>12</v>
      </c>
      <c r="D5526" s="5"/>
      <c r="E5526" s="8" t="s">
        <v>12</v>
      </c>
      <c r="F5526" s="5"/>
      <c r="G5526" s="8" t="s">
        <v>12</v>
      </c>
      <c r="H5526" s="5"/>
      <c r="I5526" s="8" t="s">
        <v>13</v>
      </c>
      <c r="J5526" s="5"/>
      <c r="K5526" s="8" t="s">
        <v>13</v>
      </c>
      <c r="L5526" s="6"/>
      <c r="M5526" s="8" t="str">
        <f>$M$8</f>
        <v>BASE</v>
      </c>
      <c r="N5526" s="6"/>
      <c r="O5526" s="8" t="str">
        <f>$O$8</f>
        <v>SUPPLEMENTAL</v>
      </c>
      <c r="P5526" s="6"/>
      <c r="Q5526" s="8" t="str">
        <f>$Q$8</f>
        <v>BUDGET</v>
      </c>
    </row>
    <row r="5527" spans="1:21" ht="11.85" customHeight="1" x14ac:dyDescent="0.2"/>
    <row r="5528" spans="1:21" ht="11.85" customHeight="1" x14ac:dyDescent="0.2">
      <c r="L5528" s="9"/>
      <c r="N5528" s="9"/>
      <c r="P5528" s="9"/>
    </row>
    <row r="5529" spans="1:21" ht="11.85" customHeight="1" thickBot="1" x14ac:dyDescent="0.25">
      <c r="A5529" s="3" t="s">
        <v>1130</v>
      </c>
      <c r="C5529" s="26">
        <f>C5307+C5396+C5468+C5509</f>
        <v>479353.67999999993</v>
      </c>
      <c r="E5529" s="26">
        <f>E5307+E5396+E5468+E5509</f>
        <v>1229186.82</v>
      </c>
      <c r="G5529" s="26">
        <f>G5307+G5396+G5468+G5509</f>
        <v>1306200.53</v>
      </c>
      <c r="I5529" s="26">
        <f>I5307+I5396+I5468+I5509</f>
        <v>1996042</v>
      </c>
      <c r="K5529" s="26">
        <f>K5307+K5396+K5468+K5509</f>
        <v>2012522</v>
      </c>
      <c r="L5529" s="9"/>
      <c r="M5529" s="26">
        <f>M5307+M5396+M5468+M5509</f>
        <v>536330</v>
      </c>
      <c r="N5529" s="9"/>
      <c r="O5529" s="26">
        <f>O5307+O5396+O5468+O5509</f>
        <v>0</v>
      </c>
      <c r="P5529" s="9"/>
      <c r="Q5529" s="26">
        <f>Q5307+Q5396+Q5468+Q5509</f>
        <v>536330</v>
      </c>
      <c r="R5529" s="54"/>
      <c r="U5529" s="9"/>
    </row>
    <row r="5530" spans="1:21" ht="11.85" customHeight="1" thickTop="1" x14ac:dyDescent="0.2">
      <c r="L5530" s="9"/>
      <c r="N5530" s="9"/>
      <c r="P5530" s="9"/>
    </row>
    <row r="5531" spans="1:21" ht="11.85" customHeight="1" thickBot="1" x14ac:dyDescent="0.25">
      <c r="A5531" s="3" t="s">
        <v>2132</v>
      </c>
      <c r="C5531" s="35">
        <f>C5213-C5529</f>
        <v>63197.800000000047</v>
      </c>
      <c r="D5531" s="25"/>
      <c r="E5531" s="35">
        <f>E5213-E5529</f>
        <v>93548.290000000037</v>
      </c>
      <c r="F5531" s="25"/>
      <c r="G5531" s="35">
        <f>G5213-G5529</f>
        <v>20262.579999999842</v>
      </c>
      <c r="H5531" s="25"/>
      <c r="I5531" s="35">
        <f>I5213-I5529</f>
        <v>-235442</v>
      </c>
      <c r="J5531" s="25"/>
      <c r="K5531" s="35">
        <f>K5213-K5529</f>
        <v>-245747</v>
      </c>
      <c r="L5531" s="25"/>
      <c r="M5531" s="35">
        <f>M5213-M5529</f>
        <v>-18330</v>
      </c>
      <c r="N5531" s="25"/>
      <c r="O5531" s="35">
        <f>O5213-O5529</f>
        <v>0</v>
      </c>
      <c r="P5531" s="25"/>
      <c r="Q5531" s="35">
        <f>Q5213-Q5529</f>
        <v>-18330</v>
      </c>
    </row>
    <row r="5532" spans="1:21" ht="11.85" customHeight="1" thickTop="1" x14ac:dyDescent="0.2">
      <c r="L5532" s="9"/>
      <c r="M5532" s="9"/>
      <c r="N5532" s="9"/>
      <c r="O5532" s="9"/>
      <c r="P5532" s="9"/>
      <c r="Q5532" s="9"/>
    </row>
    <row r="5533" spans="1:21" ht="11.85" customHeight="1" x14ac:dyDescent="0.2">
      <c r="L5533" s="9"/>
      <c r="M5533" s="9"/>
      <c r="N5533" s="9"/>
      <c r="O5533" s="9"/>
      <c r="P5533" s="9"/>
      <c r="Q5533" s="9"/>
    </row>
    <row r="5534" spans="1:21" ht="11.85" customHeight="1" x14ac:dyDescent="0.2">
      <c r="A5534" s="3" t="s">
        <v>1132</v>
      </c>
      <c r="L5534" s="9"/>
      <c r="M5534" s="9"/>
      <c r="N5534" s="9"/>
      <c r="O5534" s="9"/>
      <c r="P5534" s="9"/>
      <c r="Q5534" s="9"/>
    </row>
    <row r="5535" spans="1:21" ht="11.85" customHeight="1" thickBot="1" x14ac:dyDescent="0.25">
      <c r="A5535" s="3" t="s">
        <v>2133</v>
      </c>
      <c r="C5535" s="26">
        <f>C5143+C5213-C5529</f>
        <v>248058.25</v>
      </c>
      <c r="E5535" s="26">
        <f>E5143+E5213-E5529</f>
        <v>341606.54000000004</v>
      </c>
      <c r="G5535" s="26">
        <f>G5143+G5213-G5529</f>
        <v>361869.11999999988</v>
      </c>
      <c r="I5535" s="26">
        <f>I5143+I5213-I5529</f>
        <v>126427.12000000011</v>
      </c>
      <c r="K5535" s="34">
        <f>K5143+K5213-K5529</f>
        <v>116122.12000000011</v>
      </c>
      <c r="L5535" s="9"/>
      <c r="M5535" s="34">
        <f>M5143+M5213-M5529</f>
        <v>97792.120000000112</v>
      </c>
      <c r="N5535" s="9"/>
      <c r="O5535" s="9"/>
      <c r="P5535" s="9"/>
      <c r="Q5535" s="34">
        <f>Q5143+Q5213-Q5529</f>
        <v>97792.120000000112</v>
      </c>
      <c r="U5535" s="23"/>
    </row>
    <row r="5536" spans="1:21" ht="11.85" customHeight="1" thickTop="1" x14ac:dyDescent="0.2"/>
    <row r="5537" ht="11.85" customHeight="1" x14ac:dyDescent="0.2"/>
    <row r="5538" ht="11.85" customHeight="1" x14ac:dyDescent="0.2"/>
    <row r="5539" ht="11.85" customHeight="1" x14ac:dyDescent="0.2"/>
    <row r="5540" ht="11.85" customHeight="1" x14ac:dyDescent="0.2"/>
    <row r="5541" ht="11.85" customHeight="1" x14ac:dyDescent="0.2"/>
    <row r="5542" ht="11.85" customHeight="1" x14ac:dyDescent="0.2"/>
    <row r="5543" ht="11.85" customHeight="1" x14ac:dyDescent="0.2"/>
    <row r="5544" ht="11.85" customHeight="1" x14ac:dyDescent="0.2"/>
    <row r="5545" ht="11.85" customHeight="1" x14ac:dyDescent="0.2"/>
    <row r="5546" ht="11.85" customHeight="1" x14ac:dyDescent="0.2"/>
    <row r="5547" ht="11.85" customHeight="1" x14ac:dyDescent="0.2"/>
    <row r="5548" ht="11.85" customHeight="1" x14ac:dyDescent="0.2"/>
    <row r="5549" ht="11.85" customHeight="1" x14ac:dyDescent="0.2"/>
    <row r="5550" ht="11.85" customHeight="1" x14ac:dyDescent="0.2"/>
    <row r="5551" ht="11.85" customHeight="1" x14ac:dyDescent="0.2"/>
    <row r="5552" ht="11.85" customHeight="1" x14ac:dyDescent="0.2"/>
    <row r="5553" ht="11.85" customHeight="1" x14ac:dyDescent="0.2"/>
    <row r="5554" ht="11.85" customHeight="1" x14ac:dyDescent="0.2"/>
    <row r="5555" ht="11.85" customHeight="1" x14ac:dyDescent="0.2"/>
    <row r="5556" ht="11.85" customHeight="1" x14ac:dyDescent="0.2"/>
    <row r="5557" ht="11.85" customHeight="1" x14ac:dyDescent="0.2"/>
    <row r="5558" ht="11.85" customHeight="1" x14ac:dyDescent="0.2"/>
    <row r="5559" ht="11.85" customHeight="1" x14ac:dyDescent="0.2"/>
    <row r="5560" ht="11.85" customHeight="1" x14ac:dyDescent="0.2"/>
    <row r="5561" ht="11.85" customHeight="1" x14ac:dyDescent="0.2"/>
    <row r="5562" ht="11.85" customHeight="1" x14ac:dyDescent="0.2"/>
    <row r="5563" ht="11.85" customHeight="1" x14ac:dyDescent="0.2"/>
    <row r="5564" ht="11.85" customHeight="1" x14ac:dyDescent="0.2"/>
    <row r="5565" ht="11.85" customHeight="1" x14ac:dyDescent="0.2"/>
    <row r="5566" ht="11.85" customHeight="1" x14ac:dyDescent="0.2"/>
    <row r="5567" ht="11.85" customHeight="1" x14ac:dyDescent="0.2"/>
    <row r="5568" ht="11.85" customHeight="1" x14ac:dyDescent="0.2"/>
    <row r="5569" spans="1:17" ht="11.85" customHeight="1" x14ac:dyDescent="0.2"/>
    <row r="5570" spans="1:17" ht="11.85" customHeight="1" x14ac:dyDescent="0.2"/>
    <row r="5571" spans="1:17" ht="11.85" customHeight="1" x14ac:dyDescent="0.2"/>
    <row r="5572" spans="1:17" ht="11.85" customHeight="1" x14ac:dyDescent="0.2"/>
    <row r="5573" spans="1:17" ht="11.85" customHeight="1" x14ac:dyDescent="0.2"/>
    <row r="5574" spans="1:17" ht="11.85" customHeight="1" x14ac:dyDescent="0.2"/>
    <row r="5575" spans="1:17" ht="11.85" customHeight="1" x14ac:dyDescent="0.2"/>
    <row r="5576" spans="1:17" ht="11.25" customHeight="1" x14ac:dyDescent="0.2">
      <c r="A5576" s="1"/>
      <c r="B5576" s="1"/>
      <c r="E5576" s="2" t="str">
        <f>$E$1</f>
        <v>CITY OF BRADY</v>
      </c>
    </row>
    <row r="5577" spans="1:17" ht="11.25" customHeight="1" x14ac:dyDescent="0.2">
      <c r="E5577" s="2" t="str">
        <f>$E$2</f>
        <v>BUDGET  REPORT</v>
      </c>
    </row>
    <row r="5578" spans="1:17" ht="11.25" customHeight="1" x14ac:dyDescent="0.2">
      <c r="E5578" s="2" t="str">
        <f>$E$3</f>
        <v>FISCAL YEAR 2025 - 2026</v>
      </c>
    </row>
    <row r="5579" spans="1:17" ht="11.25" customHeight="1" x14ac:dyDescent="0.2">
      <c r="A5579" s="3" t="s">
        <v>2134</v>
      </c>
    </row>
    <row r="5580" spans="1:17" ht="11.25" customHeight="1" x14ac:dyDescent="0.2"/>
    <row r="5581" spans="1:17" ht="11.25" customHeight="1" x14ac:dyDescent="0.2">
      <c r="I5581" s="49" t="str">
        <f>$I$6</f>
        <v>(----- 2024-2025------)</v>
      </c>
      <c r="J5581" s="49"/>
      <c r="K5581" s="49"/>
      <c r="L5581" s="6"/>
      <c r="M5581" s="50" t="str">
        <f>$M$6</f>
        <v>2025-2026</v>
      </c>
      <c r="N5581" s="50"/>
      <c r="O5581" s="50"/>
      <c r="P5581" s="50"/>
      <c r="Q5581" s="50"/>
    </row>
    <row r="5582" spans="1:17" ht="11.25" customHeight="1" x14ac:dyDescent="0.2">
      <c r="C5582" s="5" t="str">
        <f>$C$7</f>
        <v>2021-2022</v>
      </c>
      <c r="D5582" s="5"/>
      <c r="E5582" s="5" t="str">
        <f>$E$7</f>
        <v>2022-2023</v>
      </c>
      <c r="F5582" s="5"/>
      <c r="G5582" s="5" t="str">
        <f>$G$7</f>
        <v>2023-2024</v>
      </c>
      <c r="H5582" s="5"/>
      <c r="I5582" s="5" t="s">
        <v>9</v>
      </c>
      <c r="J5582" s="5"/>
      <c r="K5582" s="5" t="str">
        <f>+$K$7</f>
        <v>PROJECTED</v>
      </c>
      <c r="L5582" s="6"/>
      <c r="M5582" s="5" t="str">
        <f>$M$7</f>
        <v>2025-2026</v>
      </c>
      <c r="N5582" s="6"/>
      <c r="O5582" s="5" t="str">
        <f>$O$7</f>
        <v>2025-2026</v>
      </c>
      <c r="P5582" s="6"/>
      <c r="Q5582" s="5" t="str">
        <f>$Q$7</f>
        <v>APPROVED</v>
      </c>
    </row>
    <row r="5583" spans="1:17" ht="11.25" customHeight="1" x14ac:dyDescent="0.2">
      <c r="A5583" s="7"/>
      <c r="C5583" s="8" t="s">
        <v>12</v>
      </c>
      <c r="D5583" s="5"/>
      <c r="E5583" s="8" t="s">
        <v>12</v>
      </c>
      <c r="F5583" s="5"/>
      <c r="G5583" s="8" t="s">
        <v>12</v>
      </c>
      <c r="H5583" s="5"/>
      <c r="I5583" s="8" t="s">
        <v>13</v>
      </c>
      <c r="J5583" s="5"/>
      <c r="K5583" s="8" t="s">
        <v>13</v>
      </c>
      <c r="L5583" s="6"/>
      <c r="M5583" s="8" t="str">
        <f>$M$8</f>
        <v>BASE</v>
      </c>
      <c r="N5583" s="6"/>
      <c r="O5583" s="8" t="str">
        <f>$O$8</f>
        <v>SUPPLEMENTAL</v>
      </c>
      <c r="P5583" s="6"/>
      <c r="Q5583" s="8" t="str">
        <f>$Q$8</f>
        <v>BUDGET</v>
      </c>
    </row>
    <row r="5584" spans="1:17" ht="11.25" customHeight="1" x14ac:dyDescent="0.2"/>
    <row r="5585" spans="1:17" ht="11.25" customHeight="1" x14ac:dyDescent="0.2">
      <c r="A5585" s="3" t="s">
        <v>16</v>
      </c>
      <c r="L5585" s="9"/>
      <c r="N5585" s="9"/>
      <c r="P5585" s="9"/>
    </row>
    <row r="5586" spans="1:17" ht="11.25" customHeight="1" x14ac:dyDescent="0.2">
      <c r="A5586" s="3" t="s">
        <v>17</v>
      </c>
      <c r="C5586" s="2">
        <v>96886.95</v>
      </c>
      <c r="E5586" s="2">
        <f>+C5687</f>
        <v>101749.85</v>
      </c>
      <c r="G5586" s="2">
        <f>+E5687</f>
        <v>100199.77000000002</v>
      </c>
      <c r="I5586" s="2">
        <f>+G5687</f>
        <v>103665.50000000003</v>
      </c>
      <c r="K5586" s="2">
        <f>+I5586</f>
        <v>103665.50000000003</v>
      </c>
      <c r="L5586" s="9"/>
      <c r="M5586" s="9">
        <f>+K5687</f>
        <v>98287.500000000029</v>
      </c>
      <c r="N5586" s="9"/>
      <c r="P5586" s="9"/>
      <c r="Q5586" s="2">
        <f>+M5586</f>
        <v>98287.500000000029</v>
      </c>
    </row>
    <row r="5587" spans="1:17" ht="11.25" customHeight="1" x14ac:dyDescent="0.2">
      <c r="L5587" s="9"/>
      <c r="N5587" s="9"/>
      <c r="P5587" s="9"/>
    </row>
    <row r="5588" spans="1:17" ht="11.25" customHeight="1" x14ac:dyDescent="0.2">
      <c r="A5588" s="10" t="s">
        <v>18</v>
      </c>
      <c r="L5588" s="9"/>
      <c r="N5588" s="9"/>
      <c r="P5588" s="9"/>
    </row>
    <row r="5589" spans="1:17" ht="11.25" customHeight="1" x14ac:dyDescent="0.2">
      <c r="L5589" s="9"/>
      <c r="N5589" s="9"/>
      <c r="P5589" s="9"/>
    </row>
    <row r="5590" spans="1:17" ht="11.25" customHeight="1" x14ac:dyDescent="0.2">
      <c r="A5590" s="10" t="s">
        <v>1924</v>
      </c>
      <c r="L5590" s="9"/>
      <c r="N5590" s="9"/>
      <c r="P5590" s="9"/>
    </row>
    <row r="5591" spans="1:17" ht="11.25" customHeight="1" x14ac:dyDescent="0.2">
      <c r="A5591" s="3" t="s">
        <v>2135</v>
      </c>
      <c r="C5591" s="2">
        <v>47321.95</v>
      </c>
      <c r="E5591" s="2">
        <v>51088.66</v>
      </c>
      <c r="G5591" s="2">
        <v>56473.99</v>
      </c>
      <c r="I5591" s="2">
        <v>52000</v>
      </c>
      <c r="K5591" s="2">
        <v>52000</v>
      </c>
      <c r="L5591" s="9"/>
      <c r="M5591" s="2">
        <v>56000</v>
      </c>
      <c r="N5591" s="9"/>
      <c r="O5591" s="2">
        <v>0</v>
      </c>
      <c r="P5591" s="9"/>
      <c r="Q5591" s="2">
        <f>M5591+O5591</f>
        <v>56000</v>
      </c>
    </row>
    <row r="5592" spans="1:17" ht="11.25" customHeight="1" x14ac:dyDescent="0.2">
      <c r="A5592" s="3" t="s">
        <v>2136</v>
      </c>
      <c r="C5592" s="2">
        <v>775.91</v>
      </c>
      <c r="E5592" s="2">
        <v>895.21</v>
      </c>
      <c r="G5592" s="2">
        <v>942.83</v>
      </c>
      <c r="I5592" s="2">
        <v>700</v>
      </c>
      <c r="K5592" s="2">
        <v>700</v>
      </c>
      <c r="L5592" s="9"/>
      <c r="M5592" s="2">
        <v>900</v>
      </c>
      <c r="N5592" s="9"/>
      <c r="O5592" s="2">
        <v>0</v>
      </c>
      <c r="P5592" s="9"/>
      <c r="Q5592" s="2">
        <f>M5592+O5592</f>
        <v>900</v>
      </c>
    </row>
    <row r="5593" spans="1:17" ht="11.25" customHeight="1" x14ac:dyDescent="0.2">
      <c r="A5593" s="3" t="s">
        <v>2137</v>
      </c>
      <c r="C5593" s="2">
        <v>839.54</v>
      </c>
      <c r="E5593" s="2">
        <v>985.2</v>
      </c>
      <c r="G5593" s="2">
        <v>1121.19</v>
      </c>
      <c r="I5593" s="2">
        <v>700</v>
      </c>
      <c r="K5593" s="2">
        <v>700</v>
      </c>
      <c r="L5593" s="9"/>
      <c r="M5593" s="2">
        <v>900</v>
      </c>
      <c r="N5593" s="9"/>
      <c r="O5593" s="2">
        <v>0</v>
      </c>
      <c r="P5593" s="9"/>
      <c r="Q5593" s="2">
        <f>M5593+O5593</f>
        <v>900</v>
      </c>
    </row>
    <row r="5594" spans="1:17" ht="11.25" customHeight="1" x14ac:dyDescent="0.2">
      <c r="A5594" s="3" t="s">
        <v>2138</v>
      </c>
      <c r="C5594" s="12">
        <v>387</v>
      </c>
      <c r="E5594" s="12">
        <v>151</v>
      </c>
      <c r="G5594" s="12">
        <v>383</v>
      </c>
      <c r="I5594" s="12">
        <v>100</v>
      </c>
      <c r="K5594" s="12">
        <v>100</v>
      </c>
      <c r="L5594" s="9"/>
      <c r="M5594" s="12">
        <v>100</v>
      </c>
      <c r="N5594" s="9"/>
      <c r="O5594" s="12">
        <v>0</v>
      </c>
      <c r="P5594" s="9"/>
      <c r="Q5594" s="12">
        <f>M5594+O5594</f>
        <v>100</v>
      </c>
    </row>
    <row r="5595" spans="1:17" ht="11.25" customHeight="1" x14ac:dyDescent="0.2">
      <c r="A5595" s="3" t="s">
        <v>1181</v>
      </c>
      <c r="C5595" s="2">
        <f>SUM(C5591:C5594)</f>
        <v>49324.4</v>
      </c>
      <c r="E5595" s="2">
        <f>SUM(E5591:E5594)</f>
        <v>53120.07</v>
      </c>
      <c r="G5595" s="2">
        <f>SUM(G5591:G5594)</f>
        <v>58921.01</v>
      </c>
      <c r="I5595" s="2">
        <f>SUM(I5591:I5594)</f>
        <v>53500</v>
      </c>
      <c r="K5595" s="2">
        <f>SUM(K5591:K5594)</f>
        <v>53500</v>
      </c>
      <c r="L5595" s="9"/>
      <c r="M5595" s="2">
        <f>SUM(M5591:M5594)</f>
        <v>57900</v>
      </c>
      <c r="N5595" s="9"/>
      <c r="O5595" s="2">
        <f>SUM(O5591:O5594)</f>
        <v>0</v>
      </c>
      <c r="P5595" s="9"/>
      <c r="Q5595" s="2">
        <f>SUM(Q5591:Q5594)</f>
        <v>57900</v>
      </c>
    </row>
    <row r="5596" spans="1:17" ht="11.25" customHeight="1" x14ac:dyDescent="0.2">
      <c r="L5596" s="9"/>
      <c r="N5596" s="9"/>
      <c r="P5596" s="9"/>
    </row>
    <row r="5597" spans="1:17" ht="11.85" customHeight="1" x14ac:dyDescent="0.2">
      <c r="A5597" s="10" t="s">
        <v>2139</v>
      </c>
      <c r="L5597" s="9"/>
      <c r="N5597" s="9"/>
      <c r="P5597" s="9"/>
    </row>
    <row r="5598" spans="1:17" ht="11.85" customHeight="1" x14ac:dyDescent="0.2">
      <c r="A5598" s="3" t="s">
        <v>2140</v>
      </c>
      <c r="C5598" s="12">
        <v>760</v>
      </c>
      <c r="E5598" s="12">
        <v>0</v>
      </c>
      <c r="G5598" s="12">
        <v>0</v>
      </c>
      <c r="I5598" s="12">
        <v>0</v>
      </c>
      <c r="K5598" s="12">
        <v>0</v>
      </c>
      <c r="L5598" s="9"/>
      <c r="M5598" s="12">
        <v>0</v>
      </c>
      <c r="N5598" s="9"/>
      <c r="O5598" s="12">
        <v>0</v>
      </c>
      <c r="P5598" s="9"/>
      <c r="Q5598" s="12">
        <f>+M5598+O5598</f>
        <v>0</v>
      </c>
    </row>
    <row r="5599" spans="1:17" ht="11.85" customHeight="1" x14ac:dyDescent="0.2">
      <c r="A5599" s="3" t="s">
        <v>2141</v>
      </c>
      <c r="C5599" s="2">
        <f>SUM(C5598:C5598)</f>
        <v>760</v>
      </c>
      <c r="E5599" s="2">
        <f>SUM(E5598:E5598)</f>
        <v>0</v>
      </c>
      <c r="G5599" s="2">
        <f>SUM(G5598:G5598)</f>
        <v>0</v>
      </c>
      <c r="I5599" s="2">
        <f>SUM(I5598:I5598)</f>
        <v>0</v>
      </c>
      <c r="K5599" s="2">
        <f>SUM(K5598:K5598)</f>
        <v>0</v>
      </c>
      <c r="L5599" s="9"/>
      <c r="M5599" s="2">
        <f>SUM(M5598:M5598)</f>
        <v>0</v>
      </c>
      <c r="N5599" s="9"/>
      <c r="O5599" s="2">
        <f>SUM(O5598:O5598)</f>
        <v>0</v>
      </c>
      <c r="P5599" s="9"/>
      <c r="Q5599" s="2">
        <f>SUM(Q5598:Q5598)</f>
        <v>0</v>
      </c>
    </row>
    <row r="5600" spans="1:17" ht="11.25" customHeight="1" x14ac:dyDescent="0.2">
      <c r="L5600" s="9"/>
      <c r="N5600" s="9"/>
      <c r="P5600" s="9"/>
    </row>
    <row r="5601" spans="1:17" ht="11.85" customHeight="1" x14ac:dyDescent="0.2">
      <c r="A5601" s="10" t="s">
        <v>250</v>
      </c>
      <c r="L5601" s="9"/>
      <c r="N5601" s="9"/>
      <c r="P5601" s="9"/>
    </row>
    <row r="5602" spans="1:17" ht="11.85" customHeight="1" x14ac:dyDescent="0.2">
      <c r="A5602" s="3" t="s">
        <v>2142</v>
      </c>
      <c r="C5602" s="12">
        <v>0</v>
      </c>
      <c r="E5602" s="12">
        <v>0</v>
      </c>
      <c r="G5602" s="12">
        <v>0</v>
      </c>
      <c r="I5602" s="12">
        <v>0</v>
      </c>
      <c r="K5602" s="12">
        <v>0</v>
      </c>
      <c r="L5602" s="9"/>
      <c r="M5602" s="12">
        <v>0</v>
      </c>
      <c r="N5602" s="9"/>
      <c r="O5602" s="12">
        <v>0</v>
      </c>
      <c r="P5602" s="9"/>
      <c r="Q5602" s="12">
        <f>+M5602+O5602</f>
        <v>0</v>
      </c>
    </row>
    <row r="5603" spans="1:17" ht="11.85" customHeight="1" x14ac:dyDescent="0.2">
      <c r="A5603" s="3" t="s">
        <v>264</v>
      </c>
      <c r="C5603" s="2">
        <f>SUM(C5602:C5602)</f>
        <v>0</v>
      </c>
      <c r="E5603" s="2">
        <f>SUM(E5602:E5602)</f>
        <v>0</v>
      </c>
      <c r="G5603" s="2">
        <f>SUM(G5602:G5602)</f>
        <v>0</v>
      </c>
      <c r="I5603" s="2">
        <f>SUM(I5602:I5602)</f>
        <v>0</v>
      </c>
      <c r="K5603" s="2">
        <f>SUM(K5602:K5602)</f>
        <v>0</v>
      </c>
      <c r="L5603" s="9"/>
      <c r="M5603" s="2">
        <f>SUM(M5602:M5602)</f>
        <v>0</v>
      </c>
      <c r="N5603" s="9"/>
      <c r="O5603" s="2">
        <f>SUM(O5602:O5602)</f>
        <v>0</v>
      </c>
      <c r="P5603" s="9"/>
      <c r="Q5603" s="2">
        <f>SUM(Q5602:Q5602)</f>
        <v>0</v>
      </c>
    </row>
    <row r="5604" spans="1:17" ht="11.85" customHeight="1" x14ac:dyDescent="0.2"/>
    <row r="5605" spans="1:17" ht="11.25" customHeight="1" thickBot="1" x14ac:dyDescent="0.25">
      <c r="A5605" s="3" t="s">
        <v>276</v>
      </c>
      <c r="C5605" s="26">
        <f>C5595+C5603+C5599</f>
        <v>50084.4</v>
      </c>
      <c r="E5605" s="26">
        <f>E5595+E5603+E5599</f>
        <v>53120.07</v>
      </c>
      <c r="G5605" s="26">
        <f>G5595+G5603+G5599</f>
        <v>58921.01</v>
      </c>
      <c r="I5605" s="26">
        <f>I5595+I5603+I5599</f>
        <v>53500</v>
      </c>
      <c r="K5605" s="26">
        <f>K5595+K5603+K5599</f>
        <v>53500</v>
      </c>
      <c r="L5605" s="9"/>
      <c r="M5605" s="26">
        <f>M5595+M5603</f>
        <v>57900</v>
      </c>
      <c r="N5605" s="9"/>
      <c r="O5605" s="26">
        <f>O5595+O5603+O5598</f>
        <v>0</v>
      </c>
      <c r="P5605" s="9"/>
      <c r="Q5605" s="26">
        <f>Q5595+Q5603+Q5599</f>
        <v>57900</v>
      </c>
    </row>
    <row r="5606" spans="1:17" ht="11.25" customHeight="1" thickTop="1" x14ac:dyDescent="0.2">
      <c r="L5606" s="9"/>
      <c r="N5606" s="9"/>
      <c r="P5606" s="9"/>
    </row>
    <row r="5607" spans="1:17" ht="11.25" customHeight="1" x14ac:dyDescent="0.2">
      <c r="L5607" s="9"/>
      <c r="N5607" s="9"/>
      <c r="P5607" s="9"/>
    </row>
    <row r="5608" spans="1:17" ht="11.25" customHeight="1" x14ac:dyDescent="0.2">
      <c r="A5608" s="3" t="s">
        <v>277</v>
      </c>
      <c r="C5608" s="2">
        <f>C5586+C5605</f>
        <v>146971.35</v>
      </c>
      <c r="E5608" s="2">
        <f>E5586+E5605</f>
        <v>154869.92000000001</v>
      </c>
      <c r="G5608" s="2">
        <f>G5586+G5605</f>
        <v>159120.78000000003</v>
      </c>
      <c r="I5608" s="2">
        <f>I5586+I5605</f>
        <v>157165.50000000003</v>
      </c>
      <c r="K5608" s="2">
        <f>K5586+K5605</f>
        <v>157165.50000000003</v>
      </c>
      <c r="L5608" s="9"/>
      <c r="M5608" s="2">
        <f>M5586+M5605</f>
        <v>156187.50000000003</v>
      </c>
      <c r="N5608" s="9"/>
      <c r="P5608" s="9"/>
      <c r="Q5608" s="2">
        <f>Q5586+Q5605</f>
        <v>156187.50000000003</v>
      </c>
    </row>
    <row r="5609" spans="1:17" ht="11.25" customHeight="1" x14ac:dyDescent="0.2"/>
    <row r="5610" spans="1:17" ht="11.85" customHeight="1" x14ac:dyDescent="0.2">
      <c r="E5610" s="18"/>
    </row>
    <row r="5611" spans="1:17" ht="11.85" customHeight="1" x14ac:dyDescent="0.2"/>
    <row r="5612" spans="1:17" ht="11.85" customHeight="1" x14ac:dyDescent="0.2"/>
    <row r="5613" spans="1:17" ht="11.85" customHeight="1" x14ac:dyDescent="0.2"/>
    <row r="5614" spans="1:17" ht="11.85" customHeight="1" x14ac:dyDescent="0.2"/>
    <row r="5615" spans="1:17" ht="11.85" customHeight="1" x14ac:dyDescent="0.2"/>
    <row r="5616" spans="1:17" ht="11.85" customHeight="1" x14ac:dyDescent="0.2"/>
    <row r="5617" spans="1:17" ht="11.85" customHeight="1" x14ac:dyDescent="0.2"/>
    <row r="5618" spans="1:17" ht="11.85" customHeight="1" x14ac:dyDescent="0.2"/>
    <row r="5619" spans="1:17" ht="11.85" customHeight="1" x14ac:dyDescent="0.2"/>
    <row r="5620" spans="1:17" ht="11.85" customHeight="1" x14ac:dyDescent="0.2"/>
    <row r="5621" spans="1:17" ht="11.85" customHeight="1" x14ac:dyDescent="0.2"/>
    <row r="5622" spans="1:17" ht="11.85" customHeight="1" x14ac:dyDescent="0.2"/>
    <row r="5623" spans="1:17" ht="11.85" customHeight="1" x14ac:dyDescent="0.2"/>
    <row r="5624" spans="1:17" ht="11.85" customHeight="1" x14ac:dyDescent="0.2"/>
    <row r="5625" spans="1:17" ht="11.85" customHeight="1" x14ac:dyDescent="0.2"/>
    <row r="5626" spans="1:17" ht="11.85" customHeight="1" x14ac:dyDescent="0.2">
      <c r="A5626" s="1"/>
      <c r="B5626" s="1"/>
      <c r="E5626" s="2" t="str">
        <f>$E$1</f>
        <v>CITY OF BRADY</v>
      </c>
    </row>
    <row r="5627" spans="1:17" ht="11.85" customHeight="1" x14ac:dyDescent="0.2">
      <c r="E5627" s="2" t="str">
        <f>$E$2</f>
        <v>BUDGET  REPORT</v>
      </c>
    </row>
    <row r="5628" spans="1:17" ht="11.85" customHeight="1" x14ac:dyDescent="0.2">
      <c r="E5628" s="2" t="str">
        <f>$E$3</f>
        <v>FISCAL YEAR 2025 - 2026</v>
      </c>
    </row>
    <row r="5629" spans="1:17" ht="11.85" customHeight="1" x14ac:dyDescent="0.2">
      <c r="A5629" s="3" t="s">
        <v>2143</v>
      </c>
    </row>
    <row r="5630" spans="1:17" ht="11.85" customHeight="1" x14ac:dyDescent="0.2">
      <c r="A5630" s="3" t="s">
        <v>2144</v>
      </c>
    </row>
    <row r="5631" spans="1:17" ht="11.85" customHeight="1" x14ac:dyDescent="0.2">
      <c r="I5631" s="49" t="str">
        <f>$I$6</f>
        <v>(----- 2024-2025------)</v>
      </c>
      <c r="J5631" s="49"/>
      <c r="K5631" s="49"/>
      <c r="L5631" s="6"/>
      <c r="M5631" s="50" t="str">
        <f>$M$6</f>
        <v>2025-2026</v>
      </c>
      <c r="N5631" s="50"/>
      <c r="O5631" s="50"/>
      <c r="P5631" s="50"/>
      <c r="Q5631" s="50"/>
    </row>
    <row r="5632" spans="1:17" ht="11.85" customHeight="1" x14ac:dyDescent="0.2">
      <c r="C5632" s="5" t="str">
        <f>$C$7</f>
        <v>2021-2022</v>
      </c>
      <c r="D5632" s="5"/>
      <c r="E5632" s="5" t="str">
        <f>$E$7</f>
        <v>2022-2023</v>
      </c>
      <c r="F5632" s="5"/>
      <c r="G5632" s="5" t="str">
        <f>$G$7</f>
        <v>2023-2024</v>
      </c>
      <c r="H5632" s="5"/>
      <c r="I5632" s="5" t="s">
        <v>9</v>
      </c>
      <c r="J5632" s="5"/>
      <c r="K5632" s="5" t="str">
        <f>+$K$7</f>
        <v>PROJECTED</v>
      </c>
      <c r="L5632" s="6"/>
      <c r="M5632" s="5" t="str">
        <f>$M$7</f>
        <v>2025-2026</v>
      </c>
      <c r="N5632" s="6"/>
      <c r="O5632" s="5" t="str">
        <f>$O$7</f>
        <v>2025-2026</v>
      </c>
      <c r="P5632" s="6"/>
      <c r="Q5632" s="5" t="str">
        <f>$Q$7</f>
        <v>APPROVED</v>
      </c>
    </row>
    <row r="5633" spans="1:21" ht="11.85" customHeight="1" x14ac:dyDescent="0.2">
      <c r="A5633" s="7" t="s">
        <v>279</v>
      </c>
      <c r="C5633" s="8" t="s">
        <v>12</v>
      </c>
      <c r="D5633" s="5"/>
      <c r="E5633" s="8" t="s">
        <v>12</v>
      </c>
      <c r="F5633" s="5"/>
      <c r="G5633" s="8" t="s">
        <v>12</v>
      </c>
      <c r="H5633" s="5"/>
      <c r="I5633" s="8" t="s">
        <v>13</v>
      </c>
      <c r="J5633" s="5"/>
      <c r="K5633" s="8" t="s">
        <v>13</v>
      </c>
      <c r="L5633" s="6"/>
      <c r="M5633" s="8" t="str">
        <f>$M$8</f>
        <v>BASE</v>
      </c>
      <c r="N5633" s="6"/>
      <c r="O5633" s="8" t="str">
        <f>$O$8</f>
        <v>SUPPLEMENTAL</v>
      </c>
      <c r="P5633" s="6"/>
      <c r="Q5633" s="8" t="str">
        <f>$Q$8</f>
        <v>BUDGET</v>
      </c>
    </row>
    <row r="5634" spans="1:21" ht="11.85" customHeight="1" x14ac:dyDescent="0.2"/>
    <row r="5635" spans="1:21" ht="11.85" customHeight="1" x14ac:dyDescent="0.2">
      <c r="A5635" s="10" t="s">
        <v>280</v>
      </c>
    </row>
    <row r="5636" spans="1:21" ht="11.85" customHeight="1" x14ac:dyDescent="0.2">
      <c r="A5636" s="3" t="s">
        <v>2145</v>
      </c>
      <c r="C5636" s="2">
        <v>24847.14</v>
      </c>
      <c r="E5636" s="2">
        <v>32289.360000000001</v>
      </c>
      <c r="G5636" s="2">
        <v>31343.24</v>
      </c>
      <c r="I5636" s="2">
        <v>27040</v>
      </c>
      <c r="K5636" s="2">
        <v>27040</v>
      </c>
      <c r="L5636" s="9"/>
      <c r="M5636" s="2">
        <v>35285</v>
      </c>
      <c r="N5636" s="9"/>
      <c r="O5636" s="2">
        <v>0</v>
      </c>
      <c r="P5636" s="9"/>
      <c r="Q5636" s="2">
        <f t="shared" ref="Q5636:Q5642" si="148">M5636+O5636</f>
        <v>35285</v>
      </c>
      <c r="T5636" s="11"/>
    </row>
    <row r="5637" spans="1:21" ht="11.85" customHeight="1" x14ac:dyDescent="0.2">
      <c r="A5637" s="3" t="s">
        <v>2146</v>
      </c>
      <c r="C5637" s="2">
        <v>501.49</v>
      </c>
      <c r="E5637" s="2">
        <v>46.56</v>
      </c>
      <c r="G5637" s="2">
        <v>777.28</v>
      </c>
      <c r="I5637" s="2">
        <v>500</v>
      </c>
      <c r="K5637" s="2">
        <v>500</v>
      </c>
      <c r="L5637" s="9"/>
      <c r="M5637" s="2">
        <v>500</v>
      </c>
      <c r="N5637" s="9"/>
      <c r="O5637" s="2">
        <v>0</v>
      </c>
      <c r="P5637" s="9"/>
      <c r="Q5637" s="2">
        <f t="shared" si="148"/>
        <v>500</v>
      </c>
      <c r="T5637" s="11"/>
    </row>
    <row r="5638" spans="1:21" ht="11.85" customHeight="1" x14ac:dyDescent="0.2">
      <c r="A5638" s="3" t="s">
        <v>2147</v>
      </c>
      <c r="C5638" s="2">
        <v>10794.48</v>
      </c>
      <c r="E5638" s="2">
        <v>10938.49</v>
      </c>
      <c r="G5638" s="2">
        <v>9291.84</v>
      </c>
      <c r="I5638" s="2">
        <v>10141</v>
      </c>
      <c r="K5638" s="2">
        <v>10141</v>
      </c>
      <c r="L5638" s="9"/>
      <c r="M5638" s="2">
        <v>11040</v>
      </c>
      <c r="N5638" s="9"/>
      <c r="O5638" s="2">
        <v>0</v>
      </c>
      <c r="P5638" s="9"/>
      <c r="Q5638" s="2">
        <f t="shared" si="148"/>
        <v>11040</v>
      </c>
      <c r="T5638" s="11"/>
    </row>
    <row r="5639" spans="1:21" ht="11.85" customHeight="1" x14ac:dyDescent="0.2">
      <c r="A5639" s="3" t="s">
        <v>2148</v>
      </c>
      <c r="C5639" s="2">
        <v>2437.46</v>
      </c>
      <c r="E5639" s="2">
        <v>3141.17</v>
      </c>
      <c r="G5639" s="2">
        <v>3199.34</v>
      </c>
      <c r="I5639" s="2">
        <v>2675</v>
      </c>
      <c r="K5639" s="2">
        <v>2675</v>
      </c>
      <c r="L5639" s="9"/>
      <c r="M5639" s="2">
        <v>3385</v>
      </c>
      <c r="N5639" s="9"/>
      <c r="O5639" s="2">
        <v>0</v>
      </c>
      <c r="P5639" s="9"/>
      <c r="Q5639" s="2">
        <f t="shared" si="148"/>
        <v>3385</v>
      </c>
      <c r="T5639" s="11"/>
    </row>
    <row r="5640" spans="1:21" ht="11.85" customHeight="1" x14ac:dyDescent="0.2">
      <c r="A5640" s="3" t="s">
        <v>2149</v>
      </c>
      <c r="C5640" s="2">
        <v>608.71</v>
      </c>
      <c r="E5640" s="2">
        <v>819.25</v>
      </c>
      <c r="G5640" s="2">
        <v>638.04999999999995</v>
      </c>
      <c r="I5640" s="2">
        <v>574</v>
      </c>
      <c r="K5640" s="2">
        <v>574</v>
      </c>
      <c r="L5640" s="9"/>
      <c r="M5640" s="2">
        <v>475</v>
      </c>
      <c r="N5640" s="9"/>
      <c r="O5640" s="2">
        <v>0</v>
      </c>
      <c r="P5640" s="9"/>
      <c r="Q5640" s="2">
        <f t="shared" si="148"/>
        <v>475</v>
      </c>
      <c r="T5640" s="11"/>
    </row>
    <row r="5641" spans="1:21" ht="11.85" customHeight="1" x14ac:dyDescent="0.2">
      <c r="A5641" s="3" t="s">
        <v>2150</v>
      </c>
      <c r="C5641" s="2">
        <v>9</v>
      </c>
      <c r="E5641" s="2">
        <v>9</v>
      </c>
      <c r="G5641" s="2">
        <v>202.8</v>
      </c>
      <c r="I5641" s="2">
        <v>90</v>
      </c>
      <c r="K5641" s="2">
        <v>90</v>
      </c>
      <c r="L5641" s="9"/>
      <c r="M5641" s="2">
        <v>72</v>
      </c>
      <c r="N5641" s="9"/>
      <c r="O5641" s="2">
        <v>0</v>
      </c>
      <c r="P5641" s="9"/>
      <c r="Q5641" s="2">
        <f t="shared" si="148"/>
        <v>72</v>
      </c>
      <c r="T5641" s="11"/>
    </row>
    <row r="5642" spans="1:21" ht="11.85" customHeight="1" x14ac:dyDescent="0.2">
      <c r="A5642" s="3" t="s">
        <v>2151</v>
      </c>
      <c r="C5642" s="12">
        <v>2010.05</v>
      </c>
      <c r="E5642" s="12">
        <v>2473.64</v>
      </c>
      <c r="G5642" s="12">
        <v>2457.23</v>
      </c>
      <c r="I5642" s="12">
        <v>2148</v>
      </c>
      <c r="K5642" s="12">
        <v>2148</v>
      </c>
      <c r="L5642" s="9"/>
      <c r="M5642" s="12">
        <v>2791</v>
      </c>
      <c r="N5642" s="9"/>
      <c r="O5642" s="12">
        <v>0</v>
      </c>
      <c r="P5642" s="9"/>
      <c r="Q5642" s="12">
        <f t="shared" si="148"/>
        <v>2791</v>
      </c>
      <c r="T5642" s="11"/>
    </row>
    <row r="5643" spans="1:21" ht="11.85" customHeight="1" x14ac:dyDescent="0.2">
      <c r="A5643" s="3" t="s">
        <v>291</v>
      </c>
      <c r="C5643" s="2">
        <f>SUM(C5636:C5642)</f>
        <v>41208.33</v>
      </c>
      <c r="E5643" s="2">
        <f>SUM(E5636:E5642)</f>
        <v>49717.47</v>
      </c>
      <c r="G5643" s="2">
        <f>SUM(G5636:G5642)</f>
        <v>47909.780000000006</v>
      </c>
      <c r="I5643" s="2">
        <f>SUM(I5636:I5642)</f>
        <v>43168</v>
      </c>
      <c r="K5643" s="2">
        <f>SUM(K5636:K5642)</f>
        <v>43168</v>
      </c>
      <c r="L5643" s="9"/>
      <c r="M5643" s="2">
        <f>SUM(M5636:M5642)</f>
        <v>53548</v>
      </c>
      <c r="N5643" s="9"/>
      <c r="O5643" s="2">
        <f>SUM(O5636:O5642)</f>
        <v>0</v>
      </c>
      <c r="P5643" s="9"/>
      <c r="Q5643" s="2">
        <f>SUM(Q5636:Q5642)</f>
        <v>53548</v>
      </c>
      <c r="R5643" s="54"/>
      <c r="T5643" s="14"/>
      <c r="U5643" s="9"/>
    </row>
    <row r="5644" spans="1:21" ht="11.85" customHeight="1" x14ac:dyDescent="0.2"/>
    <row r="5645" spans="1:21" ht="11.85" customHeight="1" x14ac:dyDescent="0.2">
      <c r="A5645" s="10" t="s">
        <v>292</v>
      </c>
      <c r="L5645" s="9"/>
      <c r="N5645" s="9"/>
      <c r="P5645" s="9"/>
    </row>
    <row r="5646" spans="1:21" ht="11.85" customHeight="1" x14ac:dyDescent="0.2">
      <c r="A5646" s="3" t="s">
        <v>2152</v>
      </c>
      <c r="C5646" s="12">
        <v>0</v>
      </c>
      <c r="E5646" s="12">
        <v>0</v>
      </c>
      <c r="G5646" s="12">
        <v>0</v>
      </c>
      <c r="I5646" s="12">
        <v>0</v>
      </c>
      <c r="K5646" s="12">
        <v>0</v>
      </c>
      <c r="L5646" s="9"/>
      <c r="M5646" s="12">
        <v>0</v>
      </c>
      <c r="N5646" s="9"/>
      <c r="O5646" s="12">
        <v>0</v>
      </c>
      <c r="P5646" s="9"/>
      <c r="Q5646" s="12">
        <f>+M5646+O5646</f>
        <v>0</v>
      </c>
    </row>
    <row r="5647" spans="1:21" ht="11.85" customHeight="1" x14ac:dyDescent="0.2">
      <c r="A5647" s="3" t="s">
        <v>310</v>
      </c>
      <c r="C5647" s="2">
        <f>+C5646</f>
        <v>0</v>
      </c>
      <c r="E5647" s="2">
        <f>+E5646</f>
        <v>0</v>
      </c>
      <c r="G5647" s="2">
        <f>+G5646</f>
        <v>0</v>
      </c>
      <c r="I5647" s="2">
        <f>+I5646</f>
        <v>0</v>
      </c>
      <c r="K5647" s="2">
        <f>+K5646</f>
        <v>0</v>
      </c>
      <c r="L5647" s="9"/>
      <c r="M5647" s="2">
        <f>+M5646</f>
        <v>0</v>
      </c>
      <c r="N5647" s="9"/>
      <c r="O5647" s="2">
        <f>+O5646</f>
        <v>0</v>
      </c>
      <c r="P5647" s="9"/>
      <c r="Q5647" s="2">
        <f>+Q5646</f>
        <v>0</v>
      </c>
    </row>
    <row r="5648" spans="1:21" ht="11.85" customHeight="1" x14ac:dyDescent="0.2"/>
    <row r="5649" spans="1:22" ht="11.85" customHeight="1" x14ac:dyDescent="0.2">
      <c r="A5649" s="10" t="s">
        <v>311</v>
      </c>
      <c r="L5649" s="9"/>
      <c r="N5649" s="9"/>
      <c r="P5649" s="9"/>
    </row>
    <row r="5650" spans="1:22" ht="11.85" customHeight="1" x14ac:dyDescent="0.2">
      <c r="A5650" s="3" t="s">
        <v>2153</v>
      </c>
      <c r="C5650" s="2">
        <v>0</v>
      </c>
      <c r="E5650" s="2">
        <v>0</v>
      </c>
      <c r="G5650" s="2">
        <v>0</v>
      </c>
      <c r="I5650" s="2">
        <v>2000</v>
      </c>
      <c r="K5650" s="2">
        <v>2000</v>
      </c>
      <c r="L5650" s="9"/>
      <c r="M5650" s="2">
        <v>2000</v>
      </c>
      <c r="N5650" s="9"/>
      <c r="O5650" s="2">
        <v>0</v>
      </c>
      <c r="P5650" s="9"/>
      <c r="Q5650" s="2">
        <f>+M5650+O5650</f>
        <v>2000</v>
      </c>
    </row>
    <row r="5651" spans="1:22" ht="11.85" customHeight="1" x14ac:dyDescent="0.2">
      <c r="A5651" s="3" t="s">
        <v>2154</v>
      </c>
      <c r="C5651" s="2">
        <v>3553.91</v>
      </c>
      <c r="E5651" s="2">
        <v>4701.3900000000003</v>
      </c>
      <c r="G5651" s="2">
        <v>7269.05</v>
      </c>
      <c r="I5651" s="2">
        <v>13000</v>
      </c>
      <c r="K5651" s="2">
        <v>13000</v>
      </c>
      <c r="L5651" s="9"/>
      <c r="M5651" s="2">
        <v>13000</v>
      </c>
      <c r="N5651" s="9"/>
      <c r="O5651" s="2">
        <v>0</v>
      </c>
      <c r="P5651" s="9"/>
      <c r="Q5651" s="2">
        <f>+M5651+O5651</f>
        <v>13000</v>
      </c>
    </row>
    <row r="5652" spans="1:22" ht="11.85" customHeight="1" x14ac:dyDescent="0.2">
      <c r="A5652" s="3" t="s">
        <v>2155</v>
      </c>
      <c r="C5652" s="2">
        <v>0</v>
      </c>
      <c r="E5652" s="2">
        <v>0</v>
      </c>
      <c r="G5652" s="2">
        <v>0</v>
      </c>
      <c r="I5652" s="2">
        <v>110</v>
      </c>
      <c r="K5652" s="2">
        <v>110</v>
      </c>
      <c r="L5652" s="9"/>
      <c r="M5652" s="2">
        <v>110</v>
      </c>
      <c r="N5652" s="9"/>
      <c r="O5652" s="2">
        <v>0</v>
      </c>
      <c r="P5652" s="9"/>
      <c r="Q5652" s="2">
        <f>+M5652+O5652</f>
        <v>110</v>
      </c>
    </row>
    <row r="5653" spans="1:22" ht="11.85" customHeight="1" x14ac:dyDescent="0.2">
      <c r="A5653" s="3" t="s">
        <v>2156</v>
      </c>
      <c r="C5653" s="12">
        <v>459.26</v>
      </c>
      <c r="E5653" s="12">
        <v>251.29</v>
      </c>
      <c r="G5653" s="12">
        <v>276.45</v>
      </c>
      <c r="I5653" s="12">
        <v>600</v>
      </c>
      <c r="K5653" s="12">
        <v>600</v>
      </c>
      <c r="L5653" s="9"/>
      <c r="M5653" s="12">
        <v>600</v>
      </c>
      <c r="N5653" s="9"/>
      <c r="O5653" s="12">
        <v>0</v>
      </c>
      <c r="P5653" s="9"/>
      <c r="Q5653" s="12">
        <f>+M5653+O5653</f>
        <v>600</v>
      </c>
    </row>
    <row r="5654" spans="1:22" ht="11.85" hidden="1" customHeight="1" x14ac:dyDescent="0.2">
      <c r="A5654" s="3" t="s">
        <v>2154</v>
      </c>
      <c r="C5654" s="12">
        <v>0</v>
      </c>
      <c r="E5654" s="12">
        <v>0</v>
      </c>
      <c r="G5654" s="12">
        <v>0</v>
      </c>
      <c r="I5654" s="12">
        <v>0</v>
      </c>
      <c r="K5654" s="12">
        <v>0</v>
      </c>
      <c r="L5654" s="9"/>
      <c r="M5654" s="12">
        <v>0</v>
      </c>
      <c r="N5654" s="9"/>
      <c r="O5654" s="12">
        <v>0</v>
      </c>
      <c r="P5654" s="9"/>
      <c r="Q5654" s="12">
        <f>M5654+O5654</f>
        <v>0</v>
      </c>
      <c r="T5654" s="11"/>
      <c r="V5654" s="28"/>
    </row>
    <row r="5655" spans="1:22" ht="11.85" customHeight="1" x14ac:dyDescent="0.2">
      <c r="A5655" s="3" t="s">
        <v>334</v>
      </c>
      <c r="C5655" s="2">
        <f>SUM(C5650:C5654)</f>
        <v>4013.17</v>
      </c>
      <c r="E5655" s="2">
        <f>SUM(E5650:E5654)</f>
        <v>4952.68</v>
      </c>
      <c r="G5655" s="2">
        <f>SUM(G5650:G5654)</f>
        <v>7545.5</v>
      </c>
      <c r="I5655" s="2">
        <f>SUM(I5650:I5654)</f>
        <v>15710</v>
      </c>
      <c r="K5655" s="2">
        <f>SUM(K5650:K5654)</f>
        <v>15710</v>
      </c>
      <c r="L5655" s="9"/>
      <c r="M5655" s="2">
        <f>SUM(M5650:M5654)</f>
        <v>15710</v>
      </c>
      <c r="N5655" s="9"/>
      <c r="O5655" s="2">
        <f>SUM(O5650:O5654)</f>
        <v>0</v>
      </c>
      <c r="P5655" s="9"/>
      <c r="Q5655" s="2">
        <f>SUM(Q5650:Q5654)</f>
        <v>15710</v>
      </c>
      <c r="T5655" s="14"/>
    </row>
    <row r="5656" spans="1:22" ht="11.85" customHeight="1" x14ac:dyDescent="0.2">
      <c r="L5656" s="9"/>
      <c r="N5656" s="9"/>
      <c r="P5656" s="9"/>
    </row>
    <row r="5657" spans="1:22" ht="11.85" customHeight="1" x14ac:dyDescent="0.2">
      <c r="A5657" s="3" t="s">
        <v>2157</v>
      </c>
      <c r="C5657" s="2">
        <v>0</v>
      </c>
      <c r="E5657" s="2">
        <v>0</v>
      </c>
      <c r="G5657" s="2">
        <v>0</v>
      </c>
      <c r="I5657" s="2">
        <v>0</v>
      </c>
      <c r="K5657" s="2">
        <v>0</v>
      </c>
      <c r="L5657" s="9"/>
      <c r="M5657" s="2">
        <v>0</v>
      </c>
      <c r="N5657" s="9"/>
      <c r="O5657" s="2">
        <v>0</v>
      </c>
      <c r="P5657" s="9"/>
      <c r="Q5657" s="2">
        <f>M5657+O5657</f>
        <v>0</v>
      </c>
      <c r="T5657" s="11"/>
    </row>
    <row r="5658" spans="1:22" ht="11.85" customHeight="1" x14ac:dyDescent="0.2">
      <c r="A5658" s="3" t="s">
        <v>2158</v>
      </c>
      <c r="C5658" s="12">
        <v>0</v>
      </c>
      <c r="E5658" s="12">
        <v>0</v>
      </c>
      <c r="G5658" s="12">
        <v>0</v>
      </c>
      <c r="I5658" s="12">
        <v>0</v>
      </c>
      <c r="K5658" s="12">
        <v>0</v>
      </c>
      <c r="L5658" s="9"/>
      <c r="M5658" s="12">
        <v>0</v>
      </c>
      <c r="N5658" s="9"/>
      <c r="O5658" s="12">
        <v>0</v>
      </c>
      <c r="P5658" s="9"/>
      <c r="Q5658" s="12">
        <f>M5658+O5658</f>
        <v>0</v>
      </c>
      <c r="T5658" s="11"/>
    </row>
    <row r="5659" spans="1:22" ht="11.85" customHeight="1" x14ac:dyDescent="0.2">
      <c r="A5659" s="3" t="s">
        <v>337</v>
      </c>
      <c r="C5659" s="2">
        <f>SUM(C5657:C5658)</f>
        <v>0</v>
      </c>
      <c r="E5659" s="2">
        <f>SUM(E5657:E5658)</f>
        <v>0</v>
      </c>
      <c r="G5659" s="2">
        <f>SUM(G5657:G5658)</f>
        <v>0</v>
      </c>
      <c r="I5659" s="2">
        <f>SUM(I5657:I5658)</f>
        <v>0</v>
      </c>
      <c r="K5659" s="2">
        <f>SUM(K5657:K5658)</f>
        <v>0</v>
      </c>
      <c r="L5659" s="9"/>
      <c r="M5659" s="2">
        <f>SUM(M5657:M5658)</f>
        <v>0</v>
      </c>
      <c r="N5659" s="9"/>
      <c r="O5659" s="2">
        <f>SUM(O5657:O5658)</f>
        <v>0</v>
      </c>
      <c r="P5659" s="9"/>
      <c r="Q5659" s="2">
        <f>SUM(Q5657:Q5658)</f>
        <v>0</v>
      </c>
      <c r="T5659" s="11"/>
    </row>
    <row r="5660" spans="1:22" ht="11.85" customHeight="1" x14ac:dyDescent="0.2">
      <c r="L5660" s="9"/>
      <c r="N5660" s="9"/>
      <c r="P5660" s="9"/>
    </row>
    <row r="5661" spans="1:22" ht="11.85" hidden="1" customHeight="1" x14ac:dyDescent="0.2">
      <c r="A5661" s="10" t="s">
        <v>338</v>
      </c>
      <c r="L5661" s="9"/>
      <c r="N5661" s="9"/>
      <c r="P5661" s="9"/>
    </row>
    <row r="5662" spans="1:22" ht="11.85" hidden="1" customHeight="1" x14ac:dyDescent="0.2">
      <c r="A5662" s="3" t="s">
        <v>2159</v>
      </c>
      <c r="C5662" s="12">
        <v>0</v>
      </c>
      <c r="E5662" s="12">
        <v>0</v>
      </c>
      <c r="G5662" s="12">
        <v>0</v>
      </c>
      <c r="I5662" s="12">
        <v>0</v>
      </c>
      <c r="K5662" s="12">
        <v>0</v>
      </c>
      <c r="L5662" s="9"/>
      <c r="M5662" s="12">
        <v>0</v>
      </c>
      <c r="N5662" s="9"/>
      <c r="O5662" s="12">
        <v>0</v>
      </c>
      <c r="P5662" s="9"/>
      <c r="Q5662" s="12">
        <f>M5662+O5662</f>
        <v>0</v>
      </c>
    </row>
    <row r="5663" spans="1:22" ht="11.85" hidden="1" customHeight="1" x14ac:dyDescent="0.2">
      <c r="A5663" s="3" t="s">
        <v>342</v>
      </c>
      <c r="C5663" s="2">
        <f>SUM(C5662:C5662)</f>
        <v>0</v>
      </c>
      <c r="E5663" s="2">
        <f>SUM(E5662:E5662)</f>
        <v>0</v>
      </c>
      <c r="G5663" s="2">
        <f>SUM(G5662:G5662)</f>
        <v>0</v>
      </c>
      <c r="I5663" s="2">
        <f>SUM(I5662:I5662)</f>
        <v>0</v>
      </c>
      <c r="K5663" s="2">
        <f>SUM(K5662:K5662)</f>
        <v>0</v>
      </c>
      <c r="L5663" s="9"/>
      <c r="M5663" s="2">
        <f>SUM(M5662:M5662)</f>
        <v>0</v>
      </c>
      <c r="N5663" s="9"/>
      <c r="O5663" s="2">
        <f>SUM(O5662:O5662)</f>
        <v>0</v>
      </c>
      <c r="P5663" s="9"/>
      <c r="Q5663" s="2">
        <f>SUM(Q5662:Q5662)</f>
        <v>0</v>
      </c>
      <c r="V5663" s="37"/>
    </row>
    <row r="5664" spans="1:22" ht="11.85" hidden="1" customHeight="1" x14ac:dyDescent="0.2">
      <c r="L5664" s="9"/>
      <c r="N5664" s="9"/>
      <c r="P5664" s="9"/>
      <c r="T5664" s="11"/>
    </row>
    <row r="5665" spans="1:21" ht="11.85" customHeight="1" x14ac:dyDescent="0.2">
      <c r="A5665" s="3" t="s">
        <v>2131</v>
      </c>
      <c r="C5665" s="2">
        <f>+C5655+C5663+C5643+C5659+C5647</f>
        <v>45221.5</v>
      </c>
      <c r="E5665" s="2">
        <f>+E5655+E5663+E5643+E5659+E5647</f>
        <v>54670.15</v>
      </c>
      <c r="G5665" s="2">
        <f>+G5655+G5663+G5643+G5659+G5647</f>
        <v>55455.280000000006</v>
      </c>
      <c r="I5665" s="2">
        <f>+I5655+I5663+I5643+I5659+I5647</f>
        <v>58878</v>
      </c>
      <c r="K5665" s="2">
        <f>+K5655+K5663+K5643+K5659+K5647</f>
        <v>58878</v>
      </c>
      <c r="L5665" s="9"/>
      <c r="M5665" s="2">
        <f>+M5655+M5663+M5643+M5659+M5647</f>
        <v>69258</v>
      </c>
      <c r="N5665" s="9"/>
      <c r="O5665" s="2">
        <f>+O5655+O5663+O5643+O5659+O5647</f>
        <v>0</v>
      </c>
      <c r="P5665" s="9"/>
      <c r="Q5665" s="2">
        <f>+Q5655+Q5663+Q5643+Q5659+Q5647</f>
        <v>69258</v>
      </c>
      <c r="R5665" s="54"/>
      <c r="U5665" s="13"/>
    </row>
    <row r="5666" spans="1:21" ht="11.85" customHeight="1" x14ac:dyDescent="0.2">
      <c r="L5666" s="9"/>
      <c r="N5666" s="9"/>
      <c r="P5666" s="9"/>
      <c r="T5666" s="11"/>
    </row>
    <row r="5667" spans="1:21" ht="11.85" customHeight="1" x14ac:dyDescent="0.2">
      <c r="L5667" s="9"/>
      <c r="N5667" s="9"/>
      <c r="P5667" s="9"/>
    </row>
    <row r="5668" spans="1:21" ht="11.85" customHeight="1" x14ac:dyDescent="0.2">
      <c r="L5668" s="9"/>
      <c r="N5668" s="9"/>
      <c r="P5668" s="9"/>
    </row>
    <row r="5669" spans="1:21" ht="11.85" customHeight="1" x14ac:dyDescent="0.2">
      <c r="L5669" s="9"/>
      <c r="N5669" s="9"/>
      <c r="P5669" s="9"/>
    </row>
    <row r="5670" spans="1:21" ht="11.85" customHeight="1" x14ac:dyDescent="0.2">
      <c r="L5670" s="9"/>
      <c r="N5670" s="9"/>
      <c r="P5670" s="9"/>
    </row>
    <row r="5671" spans="1:21" ht="11.25" customHeight="1" x14ac:dyDescent="0.2">
      <c r="A5671" s="1"/>
      <c r="B5671" s="1"/>
      <c r="E5671" s="2" t="str">
        <f>$E$1</f>
        <v>CITY OF BRADY</v>
      </c>
    </row>
    <row r="5672" spans="1:21" ht="11.25" customHeight="1" x14ac:dyDescent="0.2">
      <c r="E5672" s="2" t="str">
        <f>$E$2</f>
        <v>BUDGET  REPORT</v>
      </c>
    </row>
    <row r="5673" spans="1:21" ht="11.25" customHeight="1" x14ac:dyDescent="0.2">
      <c r="E5673" s="2" t="str">
        <f>$E$3</f>
        <v>FISCAL YEAR 2025 - 2026</v>
      </c>
    </row>
    <row r="5674" spans="1:21" ht="11.25" customHeight="1" x14ac:dyDescent="0.2">
      <c r="A5674" s="3" t="s">
        <v>2160</v>
      </c>
    </row>
    <row r="5675" spans="1:21" ht="11.25" customHeight="1" x14ac:dyDescent="0.2"/>
    <row r="5676" spans="1:21" ht="11.25" customHeight="1" x14ac:dyDescent="0.2">
      <c r="I5676" s="49" t="str">
        <f>$I$6</f>
        <v>(----- 2024-2025------)</v>
      </c>
      <c r="J5676" s="49"/>
      <c r="K5676" s="49"/>
      <c r="L5676" s="6"/>
      <c r="M5676" s="50" t="str">
        <f>$M$6</f>
        <v>2025-2026</v>
      </c>
      <c r="N5676" s="50"/>
      <c r="O5676" s="50"/>
      <c r="P5676" s="50"/>
      <c r="Q5676" s="50"/>
    </row>
    <row r="5677" spans="1:21" ht="11.25" customHeight="1" x14ac:dyDescent="0.2">
      <c r="C5677" s="5" t="str">
        <f>$C$7</f>
        <v>2021-2022</v>
      </c>
      <c r="D5677" s="5"/>
      <c r="E5677" s="5" t="str">
        <f>$E$7</f>
        <v>2022-2023</v>
      </c>
      <c r="F5677" s="5"/>
      <c r="G5677" s="5" t="str">
        <f>$G$7</f>
        <v>2023-2024</v>
      </c>
      <c r="H5677" s="5"/>
      <c r="I5677" s="5" t="s">
        <v>9</v>
      </c>
      <c r="J5677" s="5"/>
      <c r="K5677" s="5" t="str">
        <f>+$K$7</f>
        <v>PROJECTED</v>
      </c>
      <c r="L5677" s="6"/>
      <c r="M5677" s="5" t="str">
        <f>$M$7</f>
        <v>2025-2026</v>
      </c>
      <c r="N5677" s="6"/>
      <c r="O5677" s="5" t="str">
        <f>$O$7</f>
        <v>2025-2026</v>
      </c>
      <c r="P5677" s="6"/>
      <c r="Q5677" s="5" t="str">
        <f>$Q$7</f>
        <v>APPROVED</v>
      </c>
    </row>
    <row r="5678" spans="1:21" ht="11.25" customHeight="1" x14ac:dyDescent="0.2">
      <c r="A5678" s="7" t="s">
        <v>279</v>
      </c>
      <c r="C5678" s="8" t="s">
        <v>12</v>
      </c>
      <c r="D5678" s="5"/>
      <c r="E5678" s="8" t="s">
        <v>12</v>
      </c>
      <c r="F5678" s="5"/>
      <c r="G5678" s="8" t="s">
        <v>12</v>
      </c>
      <c r="H5678" s="5"/>
      <c r="I5678" s="8" t="s">
        <v>13</v>
      </c>
      <c r="J5678" s="5"/>
      <c r="K5678" s="8" t="s">
        <v>13</v>
      </c>
      <c r="L5678" s="6"/>
      <c r="M5678" s="8" t="str">
        <f>$M$8</f>
        <v>BASE</v>
      </c>
      <c r="N5678" s="6"/>
      <c r="O5678" s="8" t="str">
        <f>$O$8</f>
        <v>SUPPLEMENTAL</v>
      </c>
      <c r="P5678" s="6"/>
      <c r="Q5678" s="8" t="str">
        <f>$Q$8</f>
        <v>BUDGET</v>
      </c>
    </row>
    <row r="5679" spans="1:21" s="38" customFormat="1" ht="10.15" customHeight="1" x14ac:dyDescent="0.25">
      <c r="C5679" s="39"/>
      <c r="D5679" s="39"/>
      <c r="E5679" s="39"/>
      <c r="F5679" s="39"/>
      <c r="G5679" s="39"/>
      <c r="H5679" s="39"/>
      <c r="I5679" s="39"/>
      <c r="J5679" s="39"/>
      <c r="K5679" s="39"/>
      <c r="M5679" s="39"/>
      <c r="O5679" s="39"/>
      <c r="Q5679" s="39"/>
      <c r="R5679" s="61"/>
      <c r="S5679" s="39"/>
      <c r="T5679" s="4"/>
    </row>
    <row r="5680" spans="1:21" s="38" customFormat="1" ht="11.25" customHeight="1" x14ac:dyDescent="0.25">
      <c r="C5680" s="39"/>
      <c r="D5680" s="39"/>
      <c r="E5680" s="39"/>
      <c r="F5680" s="39"/>
      <c r="G5680" s="39"/>
      <c r="H5680" s="39"/>
      <c r="I5680" s="39"/>
      <c r="J5680" s="39"/>
      <c r="K5680" s="39"/>
      <c r="L5680" s="40"/>
      <c r="M5680" s="39"/>
      <c r="N5680" s="40"/>
      <c r="O5680" s="39"/>
      <c r="P5680" s="40"/>
      <c r="Q5680" s="39"/>
      <c r="R5680" s="61"/>
      <c r="S5680" s="39"/>
      <c r="T5680" s="4"/>
    </row>
    <row r="5681" spans="1:20" s="38" customFormat="1" ht="11.25" customHeight="1" thickBot="1" x14ac:dyDescent="0.3">
      <c r="A5681" s="3" t="s">
        <v>1130</v>
      </c>
      <c r="B5681" s="3"/>
      <c r="C5681" s="26">
        <f>+C5665</f>
        <v>45221.5</v>
      </c>
      <c r="D5681" s="2"/>
      <c r="E5681" s="26">
        <f>+E5665</f>
        <v>54670.15</v>
      </c>
      <c r="F5681" s="2"/>
      <c r="G5681" s="26">
        <f>+G5665</f>
        <v>55455.280000000006</v>
      </c>
      <c r="H5681" s="2"/>
      <c r="I5681" s="26">
        <f>+I5665</f>
        <v>58878</v>
      </c>
      <c r="J5681" s="2"/>
      <c r="K5681" s="26">
        <f>+K5665</f>
        <v>58878</v>
      </c>
      <c r="L5681" s="9"/>
      <c r="M5681" s="34">
        <f>+M5665</f>
        <v>69258</v>
      </c>
      <c r="N5681" s="9"/>
      <c r="O5681" s="34">
        <f>+O5665</f>
        <v>0</v>
      </c>
      <c r="P5681" s="9"/>
      <c r="Q5681" s="34">
        <f>+Q5665</f>
        <v>69258</v>
      </c>
      <c r="R5681" s="51"/>
      <c r="S5681" s="39"/>
      <c r="T5681" s="4"/>
    </row>
    <row r="5682" spans="1:20" s="38" customFormat="1" ht="11.25" customHeight="1" thickTop="1" x14ac:dyDescent="0.25">
      <c r="A5682" s="3"/>
      <c r="B5682" s="3"/>
      <c r="C5682" s="2"/>
      <c r="D5682" s="2"/>
      <c r="E5682" s="2"/>
      <c r="F5682" s="2"/>
      <c r="G5682" s="2"/>
      <c r="H5682" s="2"/>
      <c r="I5682" s="2"/>
      <c r="J5682" s="2"/>
      <c r="K5682" s="2"/>
      <c r="L5682" s="9"/>
      <c r="M5682" s="2"/>
      <c r="N5682" s="9"/>
      <c r="O5682" s="2"/>
      <c r="P5682" s="9"/>
      <c r="Q5682" s="2"/>
      <c r="R5682" s="51"/>
      <c r="S5682" s="39"/>
      <c r="T5682" s="4"/>
    </row>
    <row r="5683" spans="1:20" s="38" customFormat="1" ht="11.25" customHeight="1" thickBot="1" x14ac:dyDescent="0.3">
      <c r="A5683" s="3" t="s">
        <v>1131</v>
      </c>
      <c r="B5683" s="3"/>
      <c r="C5683" s="26">
        <f>C5605-C5681</f>
        <v>4862.9000000000015</v>
      </c>
      <c r="D5683" s="9"/>
      <c r="E5683" s="35">
        <f>E5605-E5681</f>
        <v>-1550.0800000000017</v>
      </c>
      <c r="F5683" s="25"/>
      <c r="G5683" s="35">
        <f>G5605-G5681</f>
        <v>3465.7299999999959</v>
      </c>
      <c r="H5683" s="25"/>
      <c r="I5683" s="35">
        <f>I5605-I5681</f>
        <v>-5378</v>
      </c>
      <c r="J5683" s="25"/>
      <c r="K5683" s="35">
        <f>K5605-K5681</f>
        <v>-5378</v>
      </c>
      <c r="L5683" s="25"/>
      <c r="M5683" s="35">
        <f>M5605-M5681</f>
        <v>-11358</v>
      </c>
      <c r="N5683" s="25"/>
      <c r="O5683" s="35">
        <f>O5605-O5681</f>
        <v>0</v>
      </c>
      <c r="P5683" s="25"/>
      <c r="Q5683" s="35">
        <f>Q5605-Q5681</f>
        <v>-11358</v>
      </c>
      <c r="R5683" s="51"/>
      <c r="S5683" s="39"/>
      <c r="T5683" s="4"/>
    </row>
    <row r="5684" spans="1:20" s="38" customFormat="1" ht="11.25" customHeight="1" thickTop="1" x14ac:dyDescent="0.25">
      <c r="A5684" s="3"/>
      <c r="B5684" s="3"/>
      <c r="C5684" s="2"/>
      <c r="D5684" s="2"/>
      <c r="E5684" s="2"/>
      <c r="F5684" s="2"/>
      <c r="G5684" s="2"/>
      <c r="H5684" s="2"/>
      <c r="I5684" s="2"/>
      <c r="J5684" s="2"/>
      <c r="K5684" s="2"/>
      <c r="L5684" s="9"/>
      <c r="M5684" s="2"/>
      <c r="N5684" s="9"/>
      <c r="O5684" s="2"/>
      <c r="P5684" s="9"/>
      <c r="Q5684" s="2"/>
      <c r="R5684" s="51"/>
      <c r="S5684" s="39"/>
      <c r="T5684" s="4"/>
    </row>
    <row r="5685" spans="1:20" s="38" customFormat="1" ht="11.25" customHeight="1" x14ac:dyDescent="0.25">
      <c r="A5685" s="3"/>
      <c r="B5685" s="3"/>
      <c r="C5685" s="2"/>
      <c r="D5685" s="2"/>
      <c r="E5685" s="2"/>
      <c r="F5685" s="2"/>
      <c r="G5685" s="2"/>
      <c r="H5685" s="2"/>
      <c r="I5685" s="2"/>
      <c r="J5685" s="2"/>
      <c r="K5685" s="2"/>
      <c r="L5685" s="9"/>
      <c r="M5685" s="2"/>
      <c r="N5685" s="9"/>
      <c r="O5685" s="2"/>
      <c r="P5685" s="9"/>
      <c r="Q5685" s="2"/>
      <c r="R5685" s="51"/>
      <c r="S5685" s="39"/>
      <c r="T5685" s="4"/>
    </row>
    <row r="5686" spans="1:20" s="38" customFormat="1" ht="11.25" customHeight="1" x14ac:dyDescent="0.25">
      <c r="A5686" s="3" t="s">
        <v>1132</v>
      </c>
      <c r="B5686" s="3"/>
      <c r="C5686" s="2"/>
      <c r="D5686" s="2"/>
      <c r="E5686" s="2"/>
      <c r="F5686" s="2"/>
      <c r="G5686" s="2"/>
      <c r="H5686" s="2"/>
      <c r="I5686" s="2"/>
      <c r="J5686" s="2"/>
      <c r="K5686" s="2"/>
      <c r="L5686" s="9"/>
      <c r="M5686" s="2"/>
      <c r="N5686" s="9"/>
      <c r="O5686" s="2"/>
      <c r="P5686" s="9"/>
      <c r="Q5686" s="2"/>
      <c r="R5686" s="51"/>
      <c r="S5686" s="39"/>
      <c r="T5686" s="4"/>
    </row>
    <row r="5687" spans="1:20" s="38" customFormat="1" ht="11.25" customHeight="1" thickBot="1" x14ac:dyDescent="0.3">
      <c r="A5687" s="3" t="s">
        <v>17</v>
      </c>
      <c r="B5687" s="3"/>
      <c r="C5687" s="26">
        <f>C5586+C5605-C5665</f>
        <v>101749.85</v>
      </c>
      <c r="D5687" s="2"/>
      <c r="E5687" s="26">
        <f>E5586+E5605-E5665</f>
        <v>100199.77000000002</v>
      </c>
      <c r="F5687" s="2"/>
      <c r="G5687" s="26">
        <f>G5586+G5605-G5665</f>
        <v>103665.50000000003</v>
      </c>
      <c r="H5687" s="2"/>
      <c r="I5687" s="26">
        <f>I5586+I5605-I5665</f>
        <v>98287.500000000029</v>
      </c>
      <c r="J5687" s="2"/>
      <c r="K5687" s="26">
        <f>K5586+K5605-K5665</f>
        <v>98287.500000000029</v>
      </c>
      <c r="L5687" s="9"/>
      <c r="M5687" s="34">
        <f>M5586+M5605-M5665</f>
        <v>86929.500000000029</v>
      </c>
      <c r="N5687" s="9"/>
      <c r="O5687" s="2"/>
      <c r="P5687" s="9"/>
      <c r="Q5687" s="34">
        <f>Q5586+Q5605-Q5665</f>
        <v>86929.500000000029</v>
      </c>
      <c r="R5687" s="51"/>
      <c r="S5687" s="39"/>
      <c r="T5687" s="4"/>
    </row>
    <row r="5688" spans="1:20" s="38" customFormat="1" ht="11.25" customHeight="1" thickTop="1" x14ac:dyDescent="0.25">
      <c r="A5688" s="3"/>
      <c r="B5688" s="3"/>
      <c r="C5688" s="2"/>
      <c r="D5688" s="2"/>
      <c r="E5688" s="2"/>
      <c r="F5688" s="2"/>
      <c r="G5688" s="2"/>
      <c r="H5688" s="2"/>
      <c r="I5688" s="2"/>
      <c r="J5688" s="2"/>
      <c r="K5688" s="2"/>
      <c r="L5688" s="9"/>
      <c r="M5688" s="2"/>
      <c r="N5688" s="9"/>
      <c r="O5688" s="2"/>
      <c r="P5688" s="9"/>
      <c r="Q5688" s="2"/>
      <c r="R5688" s="51"/>
      <c r="S5688" s="39"/>
      <c r="T5688" s="4"/>
    </row>
    <row r="5689" spans="1:20" s="38" customFormat="1" ht="11.25" customHeight="1" x14ac:dyDescent="0.25">
      <c r="C5689" s="39"/>
      <c r="D5689" s="39"/>
      <c r="E5689" s="39"/>
      <c r="F5689" s="39"/>
      <c r="G5689" s="39"/>
      <c r="H5689" s="39"/>
      <c r="I5689" s="39"/>
      <c r="J5689" s="39"/>
      <c r="K5689" s="39"/>
      <c r="M5689" s="39"/>
      <c r="O5689" s="39"/>
      <c r="Q5689" s="39"/>
      <c r="R5689" s="61"/>
      <c r="S5689" s="39"/>
      <c r="T5689" s="4"/>
    </row>
    <row r="5690" spans="1:20" ht="11.25" customHeight="1" x14ac:dyDescent="0.2"/>
    <row r="5691" spans="1:20" ht="11.85" customHeight="1" x14ac:dyDescent="0.2"/>
    <row r="5692" spans="1:20" ht="11.85" customHeight="1" x14ac:dyDescent="0.2"/>
    <row r="5693" spans="1:20" ht="11.85" customHeight="1" x14ac:dyDescent="0.2"/>
    <row r="5694" spans="1:20" ht="11.85" customHeight="1" x14ac:dyDescent="0.2"/>
    <row r="5695" spans="1:20" ht="11.85" customHeight="1" x14ac:dyDescent="0.2"/>
    <row r="5696" spans="1:20" ht="11.85" customHeight="1" x14ac:dyDescent="0.2"/>
    <row r="5697" spans="1:5" ht="11.85" customHeight="1" x14ac:dyDescent="0.2"/>
    <row r="5698" spans="1:5" ht="11.85" customHeight="1" x14ac:dyDescent="0.2"/>
    <row r="5699" spans="1:5" ht="11.85" customHeight="1" x14ac:dyDescent="0.2"/>
    <row r="5700" spans="1:5" ht="11.85" customHeight="1" x14ac:dyDescent="0.2"/>
    <row r="5701" spans="1:5" ht="11.85" customHeight="1" x14ac:dyDescent="0.2"/>
    <row r="5702" spans="1:5" ht="11.85" customHeight="1" x14ac:dyDescent="0.2"/>
    <row r="5703" spans="1:5" ht="11.85" customHeight="1" x14ac:dyDescent="0.2"/>
    <row r="5704" spans="1:5" ht="11.85" customHeight="1" x14ac:dyDescent="0.2"/>
    <row r="5705" spans="1:5" ht="11.85" customHeight="1" x14ac:dyDescent="0.2"/>
    <row r="5706" spans="1:5" ht="11.85" customHeight="1" x14ac:dyDescent="0.2"/>
    <row r="5707" spans="1:5" ht="11.85" customHeight="1" x14ac:dyDescent="0.2"/>
    <row r="5708" spans="1:5" ht="11.25" customHeight="1" x14ac:dyDescent="0.2">
      <c r="A5708" s="1"/>
      <c r="B5708" s="1"/>
      <c r="E5708" s="2" t="str">
        <f>$E$1</f>
        <v>CITY OF BRADY</v>
      </c>
    </row>
    <row r="5709" spans="1:5" ht="11.25" customHeight="1" x14ac:dyDescent="0.2">
      <c r="E5709" s="2" t="str">
        <f>$E$2</f>
        <v>BUDGET  REPORT</v>
      </c>
    </row>
    <row r="5710" spans="1:5" ht="11.25" customHeight="1" x14ac:dyDescent="0.2">
      <c r="E5710" s="2" t="str">
        <f>$E$3</f>
        <v>FISCAL YEAR 2025 - 2026</v>
      </c>
    </row>
    <row r="5711" spans="1:5" ht="11.25" customHeight="1" x14ac:dyDescent="0.2">
      <c r="A5711" s="3" t="s">
        <v>2161</v>
      </c>
    </row>
    <row r="5712" spans="1:5" ht="11.25" customHeight="1" x14ac:dyDescent="0.2"/>
    <row r="5713" spans="1:17" ht="11.25" customHeight="1" x14ac:dyDescent="0.2">
      <c r="I5713" s="49" t="str">
        <f>$I$6</f>
        <v>(----- 2024-2025------)</v>
      </c>
      <c r="J5713" s="49"/>
      <c r="K5713" s="49"/>
      <c r="L5713" s="6"/>
      <c r="M5713" s="50" t="str">
        <f>$M$6</f>
        <v>2025-2026</v>
      </c>
      <c r="N5713" s="50"/>
      <c r="O5713" s="50"/>
      <c r="P5713" s="50"/>
      <c r="Q5713" s="50"/>
    </row>
    <row r="5714" spans="1:17" ht="11.25" customHeight="1" x14ac:dyDescent="0.2">
      <c r="C5714" s="5" t="str">
        <f>$C$7</f>
        <v>2021-2022</v>
      </c>
      <c r="D5714" s="5"/>
      <c r="E5714" s="5" t="str">
        <f>$E$7</f>
        <v>2022-2023</v>
      </c>
      <c r="F5714" s="5"/>
      <c r="G5714" s="5" t="str">
        <f>$G$7</f>
        <v>2023-2024</v>
      </c>
      <c r="H5714" s="5"/>
      <c r="I5714" s="5" t="s">
        <v>9</v>
      </c>
      <c r="J5714" s="5"/>
      <c r="K5714" s="5" t="str">
        <f>+$K$7</f>
        <v>PROJECTED</v>
      </c>
      <c r="L5714" s="6"/>
      <c r="M5714" s="5" t="str">
        <f>$M$7</f>
        <v>2025-2026</v>
      </c>
      <c r="N5714" s="6"/>
      <c r="O5714" s="5" t="str">
        <f>$O$7</f>
        <v>2025-2026</v>
      </c>
      <c r="P5714" s="6"/>
      <c r="Q5714" s="5" t="str">
        <f>$Q$7</f>
        <v>APPROVED</v>
      </c>
    </row>
    <row r="5715" spans="1:17" ht="11.25" customHeight="1" x14ac:dyDescent="0.2">
      <c r="A5715" s="7"/>
      <c r="C5715" s="8" t="s">
        <v>12</v>
      </c>
      <c r="D5715" s="5"/>
      <c r="E5715" s="8" t="s">
        <v>12</v>
      </c>
      <c r="F5715" s="5"/>
      <c r="G5715" s="8" t="s">
        <v>12</v>
      </c>
      <c r="H5715" s="5"/>
      <c r="I5715" s="8" t="s">
        <v>13</v>
      </c>
      <c r="J5715" s="5"/>
      <c r="K5715" s="8" t="s">
        <v>13</v>
      </c>
      <c r="L5715" s="6"/>
      <c r="M5715" s="8" t="str">
        <f>$M$8</f>
        <v>BASE</v>
      </c>
      <c r="N5715" s="6"/>
      <c r="O5715" s="8" t="str">
        <f>$O$8</f>
        <v>SUPPLEMENTAL</v>
      </c>
      <c r="P5715" s="6"/>
      <c r="Q5715" s="8" t="str">
        <f>$Q$8</f>
        <v>BUDGET</v>
      </c>
    </row>
    <row r="5716" spans="1:17" ht="11.25" customHeight="1" x14ac:dyDescent="0.2"/>
    <row r="5717" spans="1:17" ht="11.25" customHeight="1" x14ac:dyDescent="0.2">
      <c r="A5717" s="3" t="s">
        <v>16</v>
      </c>
      <c r="L5717" s="9"/>
      <c r="N5717" s="9"/>
      <c r="P5717" s="9"/>
    </row>
    <row r="5718" spans="1:17" ht="11.25" customHeight="1" x14ac:dyDescent="0.2">
      <c r="A5718" s="3" t="s">
        <v>17</v>
      </c>
      <c r="C5718" s="2">
        <v>88065.97</v>
      </c>
      <c r="E5718" s="2">
        <f>+C5792</f>
        <v>134012.57999999996</v>
      </c>
      <c r="G5718" s="2">
        <f>+E5792</f>
        <v>141915.57999999999</v>
      </c>
      <c r="I5718" s="2">
        <f>+G5792</f>
        <v>142539.12999999998</v>
      </c>
      <c r="K5718" s="2">
        <f>+I5718</f>
        <v>142539.12999999998</v>
      </c>
      <c r="L5718" s="9"/>
      <c r="M5718" s="9">
        <f>+K5792</f>
        <v>128289.13</v>
      </c>
      <c r="N5718" s="9"/>
      <c r="P5718" s="9"/>
      <c r="Q5718" s="2">
        <f>+M5718</f>
        <v>128289.13</v>
      </c>
    </row>
    <row r="5719" spans="1:17" ht="11.25" customHeight="1" x14ac:dyDescent="0.2">
      <c r="L5719" s="9"/>
      <c r="N5719" s="9"/>
      <c r="P5719" s="9"/>
    </row>
    <row r="5720" spans="1:17" ht="11.25" customHeight="1" x14ac:dyDescent="0.2">
      <c r="A5720" s="10" t="s">
        <v>18</v>
      </c>
      <c r="L5720" s="9"/>
      <c r="N5720" s="9"/>
      <c r="P5720" s="9"/>
    </row>
    <row r="5721" spans="1:17" ht="11.25" customHeight="1" x14ac:dyDescent="0.2">
      <c r="L5721" s="9"/>
      <c r="N5721" s="9"/>
      <c r="P5721" s="9"/>
    </row>
    <row r="5722" spans="1:17" ht="11.25" customHeight="1" x14ac:dyDescent="0.2">
      <c r="A5722" s="10" t="s">
        <v>1924</v>
      </c>
      <c r="L5722" s="9"/>
      <c r="N5722" s="9"/>
      <c r="P5722" s="9"/>
    </row>
    <row r="5723" spans="1:17" ht="11.25" customHeight="1" x14ac:dyDescent="0.2">
      <c r="A5723" s="3" t="s">
        <v>2162</v>
      </c>
      <c r="C5723" s="12">
        <v>265779.36</v>
      </c>
      <c r="E5723" s="12">
        <v>244172.9</v>
      </c>
      <c r="G5723" s="12">
        <v>251105.66</v>
      </c>
      <c r="I5723" s="12">
        <v>215000</v>
      </c>
      <c r="K5723" s="12">
        <v>215000</v>
      </c>
      <c r="L5723" s="9"/>
      <c r="M5723" s="12">
        <v>232000</v>
      </c>
      <c r="N5723" s="9"/>
      <c r="O5723" s="12">
        <v>0</v>
      </c>
      <c r="P5723" s="9"/>
      <c r="Q5723" s="12">
        <f>M5723+O5723</f>
        <v>232000</v>
      </c>
    </row>
    <row r="5724" spans="1:17" ht="11.25" customHeight="1" x14ac:dyDescent="0.2">
      <c r="A5724" s="3" t="s">
        <v>1181</v>
      </c>
      <c r="C5724" s="2">
        <f>SUM(C5723:C5723)</f>
        <v>265779.36</v>
      </c>
      <c r="E5724" s="2">
        <f>SUM(E5723:E5723)</f>
        <v>244172.9</v>
      </c>
      <c r="G5724" s="2">
        <f>SUM(G5723:G5723)</f>
        <v>251105.66</v>
      </c>
      <c r="I5724" s="2">
        <f>SUM(I5723:I5723)</f>
        <v>215000</v>
      </c>
      <c r="K5724" s="2">
        <f>SUM(K5723:K5723)</f>
        <v>215000</v>
      </c>
      <c r="L5724" s="9"/>
      <c r="M5724" s="2">
        <f>SUM(M5723:M5723)</f>
        <v>232000</v>
      </c>
      <c r="N5724" s="9"/>
      <c r="O5724" s="2">
        <f>SUM(O5723:O5723)</f>
        <v>0</v>
      </c>
      <c r="P5724" s="9"/>
      <c r="Q5724" s="2">
        <f>SUM(Q5723:Q5723)</f>
        <v>232000</v>
      </c>
    </row>
    <row r="5725" spans="1:17" ht="11.25" customHeight="1" x14ac:dyDescent="0.2">
      <c r="L5725" s="9"/>
      <c r="N5725" s="9"/>
      <c r="P5725" s="9"/>
    </row>
    <row r="5726" spans="1:17" ht="11.85" customHeight="1" x14ac:dyDescent="0.2">
      <c r="A5726" s="10" t="s">
        <v>250</v>
      </c>
      <c r="L5726" s="9"/>
      <c r="N5726" s="9"/>
      <c r="P5726" s="9"/>
    </row>
    <row r="5727" spans="1:17" ht="11.85" customHeight="1" x14ac:dyDescent="0.2">
      <c r="A5727" s="3" t="s">
        <v>2163</v>
      </c>
      <c r="C5727" s="12">
        <v>0</v>
      </c>
      <c r="E5727" s="12">
        <v>0</v>
      </c>
      <c r="G5727" s="12">
        <v>0</v>
      </c>
      <c r="I5727" s="12">
        <v>0</v>
      </c>
      <c r="K5727" s="12">
        <v>0</v>
      </c>
      <c r="L5727" s="9"/>
      <c r="M5727" s="12">
        <v>0</v>
      </c>
      <c r="N5727" s="9"/>
      <c r="O5727" s="12">
        <v>0</v>
      </c>
      <c r="P5727" s="9"/>
      <c r="Q5727" s="12">
        <f>+M5727+O5727</f>
        <v>0</v>
      </c>
    </row>
    <row r="5728" spans="1:17" ht="11.85" customHeight="1" x14ac:dyDescent="0.2">
      <c r="A5728" s="3" t="s">
        <v>264</v>
      </c>
      <c r="C5728" s="2">
        <f>SUM(C5727:C5727)</f>
        <v>0</v>
      </c>
      <c r="E5728" s="2">
        <f>SUM(E5727:E5727)</f>
        <v>0</v>
      </c>
      <c r="G5728" s="2">
        <f>SUM(G5727:G5727)</f>
        <v>0</v>
      </c>
      <c r="I5728" s="2">
        <f>SUM(I5727:I5727)</f>
        <v>0</v>
      </c>
      <c r="K5728" s="2">
        <f>SUM(K5727:K5727)</f>
        <v>0</v>
      </c>
      <c r="L5728" s="9"/>
      <c r="M5728" s="2">
        <f>SUM(M5727:M5727)</f>
        <v>0</v>
      </c>
      <c r="N5728" s="9"/>
      <c r="O5728" s="2">
        <f>SUM(O5727:O5727)</f>
        <v>0</v>
      </c>
      <c r="P5728" s="9"/>
      <c r="Q5728" s="2">
        <f>SUM(Q5727:Q5727)</f>
        <v>0</v>
      </c>
    </row>
    <row r="5729" spans="1:17" ht="11.85" customHeight="1" x14ac:dyDescent="0.2"/>
    <row r="5730" spans="1:17" ht="11.25" customHeight="1" thickBot="1" x14ac:dyDescent="0.25">
      <c r="A5730" s="3" t="s">
        <v>276</v>
      </c>
      <c r="C5730" s="26">
        <f>C5724+C5728</f>
        <v>265779.36</v>
      </c>
      <c r="E5730" s="26">
        <f>E5724+E5728</f>
        <v>244172.9</v>
      </c>
      <c r="G5730" s="26">
        <f>G5724+G5728</f>
        <v>251105.66</v>
      </c>
      <c r="I5730" s="26">
        <f>I5724+I5728</f>
        <v>215000</v>
      </c>
      <c r="K5730" s="26">
        <f>K5724+K5728</f>
        <v>215000</v>
      </c>
      <c r="L5730" s="9"/>
      <c r="M5730" s="26">
        <f>M5724+M5728</f>
        <v>232000</v>
      </c>
      <c r="N5730" s="9"/>
      <c r="O5730" s="26">
        <f>O5724+O5728</f>
        <v>0</v>
      </c>
      <c r="P5730" s="9"/>
      <c r="Q5730" s="26">
        <f>Q5724+Q5728</f>
        <v>232000</v>
      </c>
    </row>
    <row r="5731" spans="1:17" ht="11.25" customHeight="1" thickTop="1" x14ac:dyDescent="0.2">
      <c r="L5731" s="9"/>
      <c r="N5731" s="9"/>
      <c r="P5731" s="9"/>
    </row>
    <row r="5732" spans="1:17" ht="11.25" customHeight="1" x14ac:dyDescent="0.2">
      <c r="L5732" s="9"/>
      <c r="N5732" s="9"/>
      <c r="P5732" s="9"/>
    </row>
    <row r="5733" spans="1:17" ht="11.25" customHeight="1" x14ac:dyDescent="0.2">
      <c r="A5733" s="3" t="s">
        <v>277</v>
      </c>
      <c r="C5733" s="2">
        <f>C5718+C5730</f>
        <v>353845.32999999996</v>
      </c>
      <c r="E5733" s="2">
        <f>E5718+E5730</f>
        <v>378185.48</v>
      </c>
      <c r="G5733" s="2">
        <f>G5718+G5730</f>
        <v>393021.24</v>
      </c>
      <c r="I5733" s="2">
        <f>I5718+I5730</f>
        <v>357539.13</v>
      </c>
      <c r="K5733" s="2">
        <f>K5718+K5730</f>
        <v>357539.13</v>
      </c>
      <c r="L5733" s="9"/>
      <c r="M5733" s="2">
        <f>M5718+M5730</f>
        <v>360289.13</v>
      </c>
      <c r="N5733" s="9"/>
      <c r="P5733" s="9"/>
      <c r="Q5733" s="2">
        <f>Q5718+Q5730</f>
        <v>360289.13</v>
      </c>
    </row>
    <row r="5734" spans="1:17" ht="11.25" customHeight="1" x14ac:dyDescent="0.2"/>
    <row r="5735" spans="1:17" ht="11.85" customHeight="1" x14ac:dyDescent="0.2"/>
    <row r="5736" spans="1:17" ht="11.85" customHeight="1" x14ac:dyDescent="0.2"/>
    <row r="5737" spans="1:17" ht="11.85" customHeight="1" x14ac:dyDescent="0.2"/>
    <row r="5738" spans="1:17" ht="11.85" customHeight="1" x14ac:dyDescent="0.2"/>
    <row r="5739" spans="1:17" ht="11.85" customHeight="1" x14ac:dyDescent="0.2"/>
    <row r="5740" spans="1:17" ht="11.85" customHeight="1" x14ac:dyDescent="0.2"/>
    <row r="5741" spans="1:17" ht="11.85" customHeight="1" x14ac:dyDescent="0.2"/>
    <row r="5742" spans="1:17" ht="11.85" customHeight="1" x14ac:dyDescent="0.2"/>
    <row r="5743" spans="1:17" ht="11.85" customHeight="1" x14ac:dyDescent="0.2"/>
    <row r="5744" spans="1:17" ht="11.85" customHeight="1" x14ac:dyDescent="0.2"/>
    <row r="5745" spans="1:17" ht="11.85" customHeight="1" x14ac:dyDescent="0.2"/>
    <row r="5746" spans="1:17" ht="11.85" customHeight="1" x14ac:dyDescent="0.2"/>
    <row r="5747" spans="1:17" ht="11.85" customHeight="1" x14ac:dyDescent="0.2"/>
    <row r="5748" spans="1:17" ht="11.85" customHeight="1" x14ac:dyDescent="0.2"/>
    <row r="5749" spans="1:17" ht="11.85" customHeight="1" x14ac:dyDescent="0.2"/>
    <row r="5750" spans="1:17" ht="11.85" customHeight="1" x14ac:dyDescent="0.2"/>
    <row r="5751" spans="1:17" ht="11.85" customHeight="1" x14ac:dyDescent="0.2">
      <c r="A5751" s="1"/>
      <c r="B5751" s="1"/>
      <c r="E5751" s="2" t="str">
        <f>$E$1</f>
        <v>CITY OF BRADY</v>
      </c>
    </row>
    <row r="5752" spans="1:17" ht="11.85" customHeight="1" x14ac:dyDescent="0.2">
      <c r="E5752" s="2" t="str">
        <f>$E$2</f>
        <v>BUDGET  REPORT</v>
      </c>
    </row>
    <row r="5753" spans="1:17" ht="11.85" customHeight="1" x14ac:dyDescent="0.2">
      <c r="E5753" s="2" t="str">
        <f>$E$3</f>
        <v>FISCAL YEAR 2025 - 2026</v>
      </c>
    </row>
    <row r="5754" spans="1:17" ht="11.85" customHeight="1" x14ac:dyDescent="0.2">
      <c r="A5754" s="3" t="s">
        <v>2164</v>
      </c>
    </row>
    <row r="5755" spans="1:17" ht="11.85" customHeight="1" x14ac:dyDescent="0.2">
      <c r="A5755" s="3" t="s">
        <v>2165</v>
      </c>
    </row>
    <row r="5756" spans="1:17" ht="11.85" customHeight="1" x14ac:dyDescent="0.2">
      <c r="I5756" s="49" t="str">
        <f>$I$6</f>
        <v>(----- 2024-2025------)</v>
      </c>
      <c r="J5756" s="49"/>
      <c r="K5756" s="49"/>
      <c r="L5756" s="6"/>
      <c r="M5756" s="50" t="str">
        <f>$M$6</f>
        <v>2025-2026</v>
      </c>
      <c r="N5756" s="50"/>
      <c r="O5756" s="50"/>
      <c r="P5756" s="50"/>
      <c r="Q5756" s="50"/>
    </row>
    <row r="5757" spans="1:17" ht="11.85" customHeight="1" x14ac:dyDescent="0.2">
      <c r="C5757" s="5" t="str">
        <f>$C$7</f>
        <v>2021-2022</v>
      </c>
      <c r="D5757" s="5"/>
      <c r="E5757" s="5" t="str">
        <f>$E$7</f>
        <v>2022-2023</v>
      </c>
      <c r="F5757" s="5"/>
      <c r="G5757" s="5" t="str">
        <f>$G$7</f>
        <v>2023-2024</v>
      </c>
      <c r="H5757" s="5"/>
      <c r="I5757" s="5" t="s">
        <v>9</v>
      </c>
      <c r="J5757" s="5"/>
      <c r="K5757" s="5" t="str">
        <f>+$K$7</f>
        <v>PROJECTED</v>
      </c>
      <c r="L5757" s="6"/>
      <c r="M5757" s="5" t="str">
        <f>$M$7</f>
        <v>2025-2026</v>
      </c>
      <c r="N5757" s="6"/>
      <c r="O5757" s="5" t="str">
        <f>$O$7</f>
        <v>2025-2026</v>
      </c>
      <c r="P5757" s="6"/>
      <c r="Q5757" s="5" t="str">
        <f>$Q$7</f>
        <v>APPROVED</v>
      </c>
    </row>
    <row r="5758" spans="1:17" ht="11.85" customHeight="1" x14ac:dyDescent="0.2">
      <c r="A5758" s="7" t="s">
        <v>279</v>
      </c>
      <c r="C5758" s="8" t="s">
        <v>12</v>
      </c>
      <c r="D5758" s="5"/>
      <c r="E5758" s="8" t="s">
        <v>12</v>
      </c>
      <c r="F5758" s="5"/>
      <c r="G5758" s="8" t="s">
        <v>12</v>
      </c>
      <c r="H5758" s="5"/>
      <c r="I5758" s="8" t="s">
        <v>13</v>
      </c>
      <c r="J5758" s="5"/>
      <c r="K5758" s="8" t="s">
        <v>13</v>
      </c>
      <c r="L5758" s="6"/>
      <c r="M5758" s="8" t="str">
        <f>$M$8</f>
        <v>BASE</v>
      </c>
      <c r="N5758" s="6"/>
      <c r="O5758" s="8" t="str">
        <f>$O$8</f>
        <v>SUPPLEMENTAL</v>
      </c>
      <c r="P5758" s="6"/>
      <c r="Q5758" s="8" t="str">
        <f>$Q$8</f>
        <v>BUDGET</v>
      </c>
    </row>
    <row r="5759" spans="1:17" ht="11.85" customHeight="1" x14ac:dyDescent="0.2"/>
    <row r="5760" spans="1:17" ht="11.85" customHeight="1" x14ac:dyDescent="0.2">
      <c r="A5760" s="10" t="s">
        <v>292</v>
      </c>
      <c r="L5760" s="9"/>
      <c r="N5760" s="9"/>
      <c r="P5760" s="9"/>
    </row>
    <row r="5761" spans="1:22" ht="11.85" customHeight="1" x14ac:dyDescent="0.2">
      <c r="A5761" s="3" t="s">
        <v>2166</v>
      </c>
      <c r="C5761" s="2">
        <v>4130</v>
      </c>
      <c r="E5761" s="2">
        <v>22342</v>
      </c>
      <c r="G5761" s="2">
        <v>11931.73</v>
      </c>
      <c r="I5761" s="2">
        <v>25000</v>
      </c>
      <c r="K5761" s="2">
        <v>25000</v>
      </c>
      <c r="L5761" s="9"/>
      <c r="M5761" s="2">
        <v>25000</v>
      </c>
      <c r="N5761" s="9"/>
      <c r="O5761" s="2">
        <v>0</v>
      </c>
      <c r="P5761" s="9"/>
      <c r="Q5761" s="2">
        <f>+M5761+O5761</f>
        <v>25000</v>
      </c>
    </row>
    <row r="5762" spans="1:22" ht="11.85" customHeight="1" x14ac:dyDescent="0.2">
      <c r="A5762" s="3" t="s">
        <v>2167</v>
      </c>
      <c r="C5762" s="12">
        <v>215702.75</v>
      </c>
      <c r="E5762" s="12">
        <v>213927.9</v>
      </c>
      <c r="G5762" s="12">
        <v>238550.38</v>
      </c>
      <c r="I5762" s="12">
        <v>204250</v>
      </c>
      <c r="K5762" s="12">
        <v>204250</v>
      </c>
      <c r="L5762" s="9"/>
      <c r="M5762" s="12">
        <v>220000</v>
      </c>
      <c r="N5762" s="9"/>
      <c r="O5762" s="12">
        <v>0</v>
      </c>
      <c r="P5762" s="9"/>
      <c r="Q5762" s="12">
        <f>+M5762+O5762</f>
        <v>220000</v>
      </c>
    </row>
    <row r="5763" spans="1:22" ht="11.85" customHeight="1" x14ac:dyDescent="0.2">
      <c r="A5763" s="3" t="s">
        <v>310</v>
      </c>
      <c r="C5763" s="2">
        <f>SUM(C5761:C5762)</f>
        <v>219832.75</v>
      </c>
      <c r="E5763" s="2">
        <f>SUM(E5761:E5762)</f>
        <v>236269.9</v>
      </c>
      <c r="G5763" s="2">
        <f>SUM(G5761:G5762)</f>
        <v>250482.11000000002</v>
      </c>
      <c r="I5763" s="2">
        <f>SUM(I5761:I5762)</f>
        <v>229250</v>
      </c>
      <c r="K5763" s="2">
        <f>SUM(K5761:K5762)</f>
        <v>229250</v>
      </c>
      <c r="L5763" s="9"/>
      <c r="M5763" s="9">
        <f>SUM(M5761:M5762)</f>
        <v>245000</v>
      </c>
      <c r="N5763" s="9"/>
      <c r="O5763" s="9">
        <f>SUM(O5761:O5762)</f>
        <v>0</v>
      </c>
      <c r="P5763" s="9"/>
      <c r="Q5763" s="9">
        <f>SUM(Q5761:Q5762)</f>
        <v>245000</v>
      </c>
    </row>
    <row r="5764" spans="1:22" ht="11.85" customHeight="1" x14ac:dyDescent="0.2"/>
    <row r="5765" spans="1:22" ht="11.85" customHeight="1" x14ac:dyDescent="0.2">
      <c r="L5765" s="9"/>
      <c r="N5765" s="9"/>
      <c r="P5765" s="9"/>
    </row>
    <row r="5766" spans="1:22" ht="11.85" hidden="1" customHeight="1" x14ac:dyDescent="0.2">
      <c r="A5766" s="10" t="s">
        <v>338</v>
      </c>
      <c r="L5766" s="9"/>
      <c r="N5766" s="9"/>
      <c r="P5766" s="9"/>
    </row>
    <row r="5767" spans="1:22" ht="11.85" hidden="1" customHeight="1" x14ac:dyDescent="0.2">
      <c r="A5767" s="3" t="s">
        <v>2159</v>
      </c>
      <c r="C5767" s="12">
        <v>0</v>
      </c>
      <c r="E5767" s="12">
        <v>0</v>
      </c>
      <c r="G5767" s="12">
        <v>0</v>
      </c>
      <c r="I5767" s="12">
        <v>0</v>
      </c>
      <c r="K5767" s="12">
        <v>0</v>
      </c>
      <c r="L5767" s="9"/>
      <c r="M5767" s="12">
        <v>0</v>
      </c>
      <c r="N5767" s="9"/>
      <c r="O5767" s="12">
        <v>0</v>
      </c>
      <c r="P5767" s="9"/>
      <c r="Q5767" s="12">
        <f>M5767+O5767</f>
        <v>0</v>
      </c>
    </row>
    <row r="5768" spans="1:22" ht="11.85" hidden="1" customHeight="1" x14ac:dyDescent="0.2">
      <c r="A5768" s="3" t="s">
        <v>342</v>
      </c>
      <c r="C5768" s="2">
        <f>SUM(C5767:C5767)</f>
        <v>0</v>
      </c>
      <c r="E5768" s="2">
        <f>SUM(E5767:E5767)</f>
        <v>0</v>
      </c>
      <c r="G5768" s="2">
        <f>SUM(G5767:G5767)</f>
        <v>0</v>
      </c>
      <c r="I5768" s="2">
        <f>SUM(I5767:I5767)</f>
        <v>0</v>
      </c>
      <c r="K5768" s="2">
        <f>SUM(K5767:K5767)</f>
        <v>0</v>
      </c>
      <c r="L5768" s="9"/>
      <c r="M5768" s="2">
        <f>SUM(M5767:M5767)</f>
        <v>0</v>
      </c>
      <c r="N5768" s="9"/>
      <c r="O5768" s="2">
        <f>SUM(O5767:O5767)</f>
        <v>0</v>
      </c>
      <c r="P5768" s="9"/>
      <c r="Q5768" s="2">
        <f>SUM(Q5767:Q5767)</f>
        <v>0</v>
      </c>
      <c r="V5768" s="37"/>
    </row>
    <row r="5769" spans="1:22" ht="11.85" hidden="1" customHeight="1" x14ac:dyDescent="0.2">
      <c r="L5769" s="9"/>
      <c r="N5769" s="9"/>
      <c r="P5769" s="9"/>
      <c r="T5769" s="11"/>
    </row>
    <row r="5770" spans="1:22" ht="11.85" customHeight="1" x14ac:dyDescent="0.2">
      <c r="A5770" s="3" t="s">
        <v>2168</v>
      </c>
      <c r="C5770" s="2">
        <f>+C5763</f>
        <v>219832.75</v>
      </c>
      <c r="E5770" s="2">
        <f>+E5763</f>
        <v>236269.9</v>
      </c>
      <c r="G5770" s="2">
        <f>+G5763</f>
        <v>250482.11000000002</v>
      </c>
      <c r="I5770" s="2">
        <f>+I5763</f>
        <v>229250</v>
      </c>
      <c r="K5770" s="2">
        <f>+K5763</f>
        <v>229250</v>
      </c>
      <c r="L5770" s="9"/>
      <c r="M5770" s="9">
        <f>+M5763</f>
        <v>245000</v>
      </c>
      <c r="N5770" s="9"/>
      <c r="O5770" s="9">
        <f>+O5763</f>
        <v>0</v>
      </c>
      <c r="P5770" s="9"/>
      <c r="Q5770" s="9">
        <f>+Q5763</f>
        <v>245000</v>
      </c>
      <c r="R5770" s="54"/>
      <c r="U5770" s="13"/>
    </row>
    <row r="5771" spans="1:22" ht="11.85" customHeight="1" x14ac:dyDescent="0.2">
      <c r="L5771" s="9"/>
      <c r="N5771" s="9"/>
      <c r="P5771" s="9"/>
      <c r="T5771" s="11"/>
    </row>
    <row r="5772" spans="1:22" ht="11.85" customHeight="1" x14ac:dyDescent="0.2">
      <c r="L5772" s="9"/>
      <c r="N5772" s="9"/>
      <c r="P5772" s="9"/>
    </row>
    <row r="5773" spans="1:22" ht="11.85" customHeight="1" x14ac:dyDescent="0.2">
      <c r="L5773" s="9"/>
      <c r="N5773" s="9"/>
      <c r="P5773" s="9"/>
    </row>
    <row r="5774" spans="1:22" ht="11.85" customHeight="1" x14ac:dyDescent="0.2">
      <c r="L5774" s="9"/>
      <c r="N5774" s="9"/>
      <c r="P5774" s="9"/>
    </row>
    <row r="5775" spans="1:22" ht="11.85" customHeight="1" x14ac:dyDescent="0.2">
      <c r="L5775" s="9"/>
      <c r="N5775" s="9"/>
      <c r="P5775" s="9"/>
    </row>
    <row r="5776" spans="1:22" ht="11.25" customHeight="1" x14ac:dyDescent="0.2">
      <c r="A5776" s="1"/>
      <c r="B5776" s="1"/>
      <c r="E5776" s="2" t="str">
        <f>$E$1</f>
        <v>CITY OF BRADY</v>
      </c>
    </row>
    <row r="5777" spans="1:20" ht="11.25" customHeight="1" x14ac:dyDescent="0.2">
      <c r="E5777" s="2" t="str">
        <f>$E$2</f>
        <v>BUDGET  REPORT</v>
      </c>
    </row>
    <row r="5778" spans="1:20" ht="11.25" customHeight="1" x14ac:dyDescent="0.2">
      <c r="E5778" s="2" t="str">
        <f>$E$3</f>
        <v>FISCAL YEAR 2025 - 2026</v>
      </c>
    </row>
    <row r="5779" spans="1:20" ht="11.25" customHeight="1" x14ac:dyDescent="0.2">
      <c r="A5779" s="3" t="s">
        <v>2164</v>
      </c>
    </row>
    <row r="5780" spans="1:20" ht="11.25" customHeight="1" x14ac:dyDescent="0.2"/>
    <row r="5781" spans="1:20" ht="11.25" customHeight="1" x14ac:dyDescent="0.2">
      <c r="I5781" s="49" t="str">
        <f>$I$6</f>
        <v>(----- 2024-2025------)</v>
      </c>
      <c r="J5781" s="49"/>
      <c r="K5781" s="49"/>
      <c r="L5781" s="6"/>
      <c r="M5781" s="50" t="str">
        <f>$M$6</f>
        <v>2025-2026</v>
      </c>
      <c r="N5781" s="50"/>
      <c r="O5781" s="50"/>
      <c r="P5781" s="50"/>
      <c r="Q5781" s="50"/>
    </row>
    <row r="5782" spans="1:20" ht="11.25" customHeight="1" x14ac:dyDescent="0.2">
      <c r="C5782" s="5" t="str">
        <f>$C$7</f>
        <v>2021-2022</v>
      </c>
      <c r="D5782" s="5"/>
      <c r="E5782" s="5" t="str">
        <f>$E$7</f>
        <v>2022-2023</v>
      </c>
      <c r="F5782" s="5"/>
      <c r="G5782" s="5" t="str">
        <f>$G$7</f>
        <v>2023-2024</v>
      </c>
      <c r="H5782" s="5"/>
      <c r="I5782" s="5" t="s">
        <v>9</v>
      </c>
      <c r="J5782" s="5"/>
      <c r="K5782" s="5" t="str">
        <f>+$K$7</f>
        <v>PROJECTED</v>
      </c>
      <c r="L5782" s="6"/>
      <c r="M5782" s="5" t="str">
        <f>$M$7</f>
        <v>2025-2026</v>
      </c>
      <c r="N5782" s="6"/>
      <c r="O5782" s="5" t="str">
        <f>$O$7</f>
        <v>2025-2026</v>
      </c>
      <c r="P5782" s="6"/>
      <c r="Q5782" s="5" t="str">
        <f>$Q$7</f>
        <v>APPROVED</v>
      </c>
    </row>
    <row r="5783" spans="1:20" ht="11.25" customHeight="1" x14ac:dyDescent="0.2">
      <c r="A5783" s="7" t="s">
        <v>279</v>
      </c>
      <c r="C5783" s="8" t="s">
        <v>12</v>
      </c>
      <c r="D5783" s="5"/>
      <c r="E5783" s="8" t="s">
        <v>12</v>
      </c>
      <c r="F5783" s="5"/>
      <c r="G5783" s="8" t="s">
        <v>12</v>
      </c>
      <c r="H5783" s="5"/>
      <c r="I5783" s="8" t="s">
        <v>13</v>
      </c>
      <c r="J5783" s="5"/>
      <c r="K5783" s="8" t="s">
        <v>13</v>
      </c>
      <c r="L5783" s="6"/>
      <c r="M5783" s="8" t="str">
        <f>$M$8</f>
        <v>BASE</v>
      </c>
      <c r="N5783" s="6"/>
      <c r="O5783" s="8" t="str">
        <f>$O$8</f>
        <v>SUPPLEMENTAL</v>
      </c>
      <c r="P5783" s="6"/>
      <c r="Q5783" s="8" t="str">
        <f>$Q$8</f>
        <v>BUDGET</v>
      </c>
    </row>
    <row r="5784" spans="1:20" s="38" customFormat="1" ht="10.15" customHeight="1" x14ac:dyDescent="0.25">
      <c r="C5784" s="39"/>
      <c r="D5784" s="39"/>
      <c r="E5784" s="39"/>
      <c r="F5784" s="39"/>
      <c r="G5784" s="39"/>
      <c r="H5784" s="39"/>
      <c r="I5784" s="39"/>
      <c r="J5784" s="39"/>
      <c r="K5784" s="39"/>
      <c r="M5784" s="39"/>
      <c r="O5784" s="39"/>
      <c r="Q5784" s="39"/>
      <c r="R5784" s="61"/>
      <c r="S5784" s="39"/>
      <c r="T5784" s="4"/>
    </row>
    <row r="5785" spans="1:20" s="38" customFormat="1" ht="11.25" customHeight="1" x14ac:dyDescent="0.25">
      <c r="C5785" s="39"/>
      <c r="D5785" s="39"/>
      <c r="E5785" s="39"/>
      <c r="F5785" s="39"/>
      <c r="G5785" s="39"/>
      <c r="H5785" s="39"/>
      <c r="I5785" s="39"/>
      <c r="J5785" s="39"/>
      <c r="K5785" s="39"/>
      <c r="L5785" s="40"/>
      <c r="M5785" s="39"/>
      <c r="N5785" s="40"/>
      <c r="O5785" s="39"/>
      <c r="P5785" s="40"/>
      <c r="Q5785" s="39"/>
      <c r="R5785" s="61"/>
      <c r="S5785" s="39"/>
      <c r="T5785" s="4"/>
    </row>
    <row r="5786" spans="1:20" s="38" customFormat="1" ht="11.25" customHeight="1" thickBot="1" x14ac:dyDescent="0.3">
      <c r="A5786" s="3" t="s">
        <v>1130</v>
      </c>
      <c r="B5786" s="3"/>
      <c r="C5786" s="26">
        <f>+C5770</f>
        <v>219832.75</v>
      </c>
      <c r="D5786" s="2"/>
      <c r="E5786" s="26">
        <f>+E5770</f>
        <v>236269.9</v>
      </c>
      <c r="F5786" s="2"/>
      <c r="G5786" s="26">
        <f>+G5770</f>
        <v>250482.11000000002</v>
      </c>
      <c r="H5786" s="2"/>
      <c r="I5786" s="26">
        <f>+I5770</f>
        <v>229250</v>
      </c>
      <c r="J5786" s="2"/>
      <c r="K5786" s="26">
        <f>+K5770</f>
        <v>229250</v>
      </c>
      <c r="L5786" s="9"/>
      <c r="M5786" s="34">
        <f>+M5770</f>
        <v>245000</v>
      </c>
      <c r="N5786" s="9"/>
      <c r="O5786" s="34">
        <f>+O5770</f>
        <v>0</v>
      </c>
      <c r="P5786" s="9"/>
      <c r="Q5786" s="34">
        <f>+Q5770</f>
        <v>245000</v>
      </c>
      <c r="R5786" s="51"/>
      <c r="S5786" s="39"/>
      <c r="T5786" s="4"/>
    </row>
    <row r="5787" spans="1:20" s="38" customFormat="1" ht="11.25" customHeight="1" thickTop="1" x14ac:dyDescent="0.25">
      <c r="A5787" s="3"/>
      <c r="B5787" s="3"/>
      <c r="C5787" s="2"/>
      <c r="D5787" s="2"/>
      <c r="E5787" s="2"/>
      <c r="F5787" s="2"/>
      <c r="G5787" s="2"/>
      <c r="H5787" s="2"/>
      <c r="I5787" s="2"/>
      <c r="J5787" s="2"/>
      <c r="K5787" s="2"/>
      <c r="L5787" s="9"/>
      <c r="M5787" s="2"/>
      <c r="N5787" s="9"/>
      <c r="O5787" s="2"/>
      <c r="P5787" s="9"/>
      <c r="Q5787" s="2"/>
      <c r="R5787" s="51"/>
      <c r="S5787" s="39"/>
      <c r="T5787" s="4"/>
    </row>
    <row r="5788" spans="1:20" s="38" customFormat="1" ht="11.25" customHeight="1" thickBot="1" x14ac:dyDescent="0.3">
      <c r="A5788" s="3" t="s">
        <v>1131</v>
      </c>
      <c r="B5788" s="3"/>
      <c r="C5788" s="26">
        <f>C5730-C5786</f>
        <v>45946.609999999986</v>
      </c>
      <c r="D5788" s="9"/>
      <c r="E5788" s="26">
        <f>E5730-E5786</f>
        <v>7903</v>
      </c>
      <c r="F5788" s="9"/>
      <c r="G5788" s="26">
        <f>G5730-G5786</f>
        <v>623.54999999998836</v>
      </c>
      <c r="H5788" s="9"/>
      <c r="I5788" s="35">
        <f>I5730-I5786</f>
        <v>-14250</v>
      </c>
      <c r="J5788" s="25"/>
      <c r="K5788" s="35">
        <f>K5730-K5786</f>
        <v>-14250</v>
      </c>
      <c r="L5788" s="25"/>
      <c r="M5788" s="35">
        <f>M5730-M5786</f>
        <v>-13000</v>
      </c>
      <c r="N5788" s="25"/>
      <c r="O5788" s="35">
        <f>O5730-O5786</f>
        <v>0</v>
      </c>
      <c r="P5788" s="25"/>
      <c r="Q5788" s="35">
        <f>Q5730-Q5786</f>
        <v>-13000</v>
      </c>
      <c r="R5788" s="51"/>
      <c r="S5788" s="39"/>
      <c r="T5788" s="4"/>
    </row>
    <row r="5789" spans="1:20" s="38" customFormat="1" ht="11.25" customHeight="1" thickTop="1" x14ac:dyDescent="0.25">
      <c r="A5789" s="3"/>
      <c r="B5789" s="3"/>
      <c r="C5789" s="2"/>
      <c r="D5789" s="2"/>
      <c r="E5789" s="2"/>
      <c r="F5789" s="2"/>
      <c r="G5789" s="2"/>
      <c r="H5789" s="2"/>
      <c r="I5789" s="2"/>
      <c r="J5789" s="2"/>
      <c r="K5789" s="2"/>
      <c r="L5789" s="9"/>
      <c r="M5789" s="2"/>
      <c r="N5789" s="9"/>
      <c r="O5789" s="2"/>
      <c r="P5789" s="9"/>
      <c r="Q5789" s="2"/>
      <c r="R5789" s="51"/>
      <c r="S5789" s="39"/>
      <c r="T5789" s="4"/>
    </row>
    <row r="5790" spans="1:20" s="38" customFormat="1" ht="11.25" customHeight="1" x14ac:dyDescent="0.25">
      <c r="A5790" s="3"/>
      <c r="B5790" s="3"/>
      <c r="C5790" s="2"/>
      <c r="D5790" s="2"/>
      <c r="E5790" s="2"/>
      <c r="F5790" s="2"/>
      <c r="G5790" s="2"/>
      <c r="H5790" s="2"/>
      <c r="I5790" s="2"/>
      <c r="J5790" s="2"/>
      <c r="K5790" s="2"/>
      <c r="L5790" s="9"/>
      <c r="M5790" s="2"/>
      <c r="N5790" s="9"/>
      <c r="O5790" s="2"/>
      <c r="P5790" s="9"/>
      <c r="Q5790" s="2"/>
      <c r="R5790" s="51"/>
      <c r="S5790" s="39"/>
      <c r="T5790" s="4"/>
    </row>
    <row r="5791" spans="1:20" s="38" customFormat="1" ht="11.25" customHeight="1" x14ac:dyDescent="0.25">
      <c r="A5791" s="3" t="s">
        <v>1132</v>
      </c>
      <c r="B5791" s="3"/>
      <c r="C5791" s="2"/>
      <c r="D5791" s="2"/>
      <c r="E5791" s="2"/>
      <c r="F5791" s="2"/>
      <c r="G5791" s="2"/>
      <c r="H5791" s="2"/>
      <c r="I5791" s="2"/>
      <c r="J5791" s="2"/>
      <c r="K5791" s="2"/>
      <c r="L5791" s="9"/>
      <c r="M5791" s="2"/>
      <c r="N5791" s="9"/>
      <c r="O5791" s="2"/>
      <c r="P5791" s="9"/>
      <c r="Q5791" s="2"/>
      <c r="R5791" s="51"/>
      <c r="S5791" s="39"/>
      <c r="T5791" s="4"/>
    </row>
    <row r="5792" spans="1:20" s="38" customFormat="1" ht="11.25" customHeight="1" thickBot="1" x14ac:dyDescent="0.3">
      <c r="A5792" s="3" t="s">
        <v>17</v>
      </c>
      <c r="B5792" s="3"/>
      <c r="C5792" s="26">
        <f>C5718+C5730-C5770</f>
        <v>134012.57999999996</v>
      </c>
      <c r="D5792" s="2"/>
      <c r="E5792" s="26">
        <f>E5718+E5730-E5770</f>
        <v>141915.57999999999</v>
      </c>
      <c r="F5792" s="2"/>
      <c r="G5792" s="26">
        <f>G5718+G5730-G5770</f>
        <v>142539.12999999998</v>
      </c>
      <c r="H5792" s="2"/>
      <c r="I5792" s="26">
        <f>I5718+I5730-I5770</f>
        <v>128289.13</v>
      </c>
      <c r="J5792" s="2"/>
      <c r="K5792" s="26">
        <f>K5718+K5730-K5770</f>
        <v>128289.13</v>
      </c>
      <c r="L5792" s="9"/>
      <c r="M5792" s="34">
        <f>M5718+M5730-M5770</f>
        <v>115289.13</v>
      </c>
      <c r="N5792" s="9"/>
      <c r="O5792" s="2"/>
      <c r="P5792" s="9"/>
      <c r="Q5792" s="34">
        <f>Q5718+Q5730-Q5770</f>
        <v>115289.13</v>
      </c>
      <c r="R5792" s="51"/>
      <c r="S5792" s="39"/>
      <c r="T5792" s="4"/>
    </row>
    <row r="5793" spans="1:20" s="38" customFormat="1" ht="11.25" customHeight="1" thickTop="1" x14ac:dyDescent="0.25">
      <c r="A5793" s="3"/>
      <c r="B5793" s="3"/>
      <c r="C5793" s="2"/>
      <c r="D5793" s="2"/>
      <c r="E5793" s="2"/>
      <c r="F5793" s="2"/>
      <c r="G5793" s="2"/>
      <c r="H5793" s="2"/>
      <c r="I5793" s="2"/>
      <c r="J5793" s="2"/>
      <c r="K5793" s="2"/>
      <c r="L5793" s="9"/>
      <c r="M5793" s="2"/>
      <c r="N5793" s="9"/>
      <c r="O5793" s="2"/>
      <c r="P5793" s="9"/>
      <c r="Q5793" s="2"/>
      <c r="R5793" s="51"/>
      <c r="S5793" s="39"/>
      <c r="T5793" s="4"/>
    </row>
    <row r="5794" spans="1:20" s="38" customFormat="1" ht="11.25" customHeight="1" x14ac:dyDescent="0.25">
      <c r="C5794" s="39"/>
      <c r="D5794" s="39"/>
      <c r="E5794" s="39"/>
      <c r="F5794" s="39"/>
      <c r="G5794" s="39"/>
      <c r="H5794" s="39"/>
      <c r="I5794" s="39"/>
      <c r="J5794" s="39"/>
      <c r="K5794" s="39"/>
      <c r="M5794" s="39"/>
      <c r="O5794" s="39"/>
      <c r="Q5794" s="39"/>
      <c r="R5794" s="61"/>
      <c r="S5794" s="39"/>
      <c r="T5794" s="4"/>
    </row>
    <row r="5795" spans="1:20" ht="11.25" customHeight="1" x14ac:dyDescent="0.2"/>
    <row r="5796" spans="1:20" ht="11.85" customHeight="1" x14ac:dyDescent="0.2"/>
    <row r="5797" spans="1:20" ht="11.85" customHeight="1" x14ac:dyDescent="0.2"/>
    <row r="5798" spans="1:20" ht="11.85" customHeight="1" x14ac:dyDescent="0.2"/>
    <row r="5799" spans="1:20" ht="11.85" customHeight="1" x14ac:dyDescent="0.2"/>
    <row r="5800" spans="1:20" ht="11.85" customHeight="1" x14ac:dyDescent="0.2"/>
    <row r="5801" spans="1:20" ht="11.85" customHeight="1" x14ac:dyDescent="0.2"/>
    <row r="5802" spans="1:20" ht="11.85" customHeight="1" x14ac:dyDescent="0.2"/>
    <row r="5803" spans="1:20" ht="11.85" customHeight="1" x14ac:dyDescent="0.2"/>
    <row r="5804" spans="1:20" ht="11.85" customHeight="1" x14ac:dyDescent="0.2"/>
    <row r="5805" spans="1:20" ht="11.85" customHeight="1" x14ac:dyDescent="0.2"/>
    <row r="5806" spans="1:20" ht="11.85" customHeight="1" x14ac:dyDescent="0.2"/>
    <row r="5807" spans="1:20" ht="11.85" customHeight="1" x14ac:dyDescent="0.2"/>
    <row r="5808" spans="1:20" ht="11.85" customHeight="1" x14ac:dyDescent="0.2"/>
    <row r="5809" ht="11.85" customHeight="1" x14ac:dyDescent="0.2"/>
    <row r="5810" ht="11.85" customHeight="1" x14ac:dyDescent="0.2"/>
    <row r="5811" ht="11.85" customHeight="1" x14ac:dyDescent="0.2"/>
    <row r="5812" ht="11.85" customHeight="1" x14ac:dyDescent="0.2"/>
    <row r="5813" ht="11.85" customHeight="1" x14ac:dyDescent="0.2"/>
    <row r="5814" ht="11.85" customHeight="1" x14ac:dyDescent="0.2"/>
    <row r="5815" ht="11.85" customHeight="1" x14ac:dyDescent="0.2"/>
    <row r="5816" ht="11.85" customHeight="1" x14ac:dyDescent="0.2"/>
    <row r="5817" ht="11.85" customHeight="1" x14ac:dyDescent="0.2"/>
    <row r="5818" ht="11.85" customHeight="1" x14ac:dyDescent="0.2"/>
    <row r="5819" ht="11.85" customHeight="1" x14ac:dyDescent="0.2"/>
    <row r="5820" ht="11.85" customHeight="1" x14ac:dyDescent="0.2"/>
    <row r="5821" ht="11.85" customHeight="1" x14ac:dyDescent="0.2"/>
    <row r="5822" ht="11.85" customHeight="1" x14ac:dyDescent="0.2"/>
    <row r="5823" ht="11.85" customHeight="1" x14ac:dyDescent="0.2"/>
    <row r="5824" ht="11.85" customHeight="1" x14ac:dyDescent="0.2"/>
    <row r="5825" ht="11.85" customHeight="1" x14ac:dyDescent="0.2"/>
    <row r="5826" ht="11.85" customHeight="1" x14ac:dyDescent="0.2"/>
    <row r="5827" ht="11.85" customHeight="1" x14ac:dyDescent="0.2"/>
    <row r="5828" ht="11.85" customHeight="1" x14ac:dyDescent="0.2"/>
    <row r="5829" ht="11.85" customHeight="1" x14ac:dyDescent="0.2"/>
    <row r="5830" ht="11.85" customHeight="1" x14ac:dyDescent="0.2"/>
    <row r="5831" ht="11.85" customHeight="1" x14ac:dyDescent="0.2"/>
    <row r="5832" ht="11.85" customHeight="1" x14ac:dyDescent="0.2"/>
    <row r="5833" ht="11.85" customHeight="1" x14ac:dyDescent="0.2"/>
    <row r="5834" ht="11.85" customHeight="1" x14ac:dyDescent="0.2"/>
    <row r="5835" ht="11.85" customHeight="1" x14ac:dyDescent="0.2"/>
    <row r="5836" ht="11.85" customHeight="1" x14ac:dyDescent="0.2"/>
    <row r="5837" ht="11.85" customHeight="1" x14ac:dyDescent="0.2"/>
    <row r="5838" ht="11.85" customHeight="1" x14ac:dyDescent="0.2"/>
    <row r="5839" ht="11.85" customHeight="1" x14ac:dyDescent="0.2"/>
    <row r="5840" ht="11.85" customHeight="1" x14ac:dyDescent="0.2"/>
    <row r="5841" spans="1:17" ht="11.85" customHeight="1" x14ac:dyDescent="0.2"/>
    <row r="5842" spans="1:17" ht="11.25" customHeight="1" x14ac:dyDescent="0.2">
      <c r="A5842" s="1"/>
      <c r="B5842" s="1"/>
      <c r="E5842" s="2" t="str">
        <f>$E$1</f>
        <v>CITY OF BRADY</v>
      </c>
    </row>
    <row r="5843" spans="1:17" ht="11.25" customHeight="1" x14ac:dyDescent="0.2">
      <c r="E5843" s="2" t="str">
        <f>$E$2</f>
        <v>BUDGET  REPORT</v>
      </c>
    </row>
    <row r="5844" spans="1:17" ht="11.25" customHeight="1" x14ac:dyDescent="0.2">
      <c r="E5844" s="2" t="str">
        <f>$E$3</f>
        <v>FISCAL YEAR 2025 - 2026</v>
      </c>
    </row>
    <row r="5845" spans="1:17" ht="11.25" customHeight="1" x14ac:dyDescent="0.2">
      <c r="A5845" s="3" t="s">
        <v>2169</v>
      </c>
    </row>
    <row r="5846" spans="1:17" ht="11.25" customHeight="1" x14ac:dyDescent="0.2"/>
    <row r="5847" spans="1:17" ht="11.25" customHeight="1" x14ac:dyDescent="0.2">
      <c r="I5847" s="49" t="str">
        <f>$I$6</f>
        <v>(----- 2024-2025------)</v>
      </c>
      <c r="J5847" s="49"/>
      <c r="K5847" s="49"/>
      <c r="L5847" s="6"/>
      <c r="M5847" s="50" t="str">
        <f>$M$6</f>
        <v>2025-2026</v>
      </c>
      <c r="N5847" s="50"/>
      <c r="O5847" s="50"/>
      <c r="P5847" s="50"/>
      <c r="Q5847" s="50"/>
    </row>
    <row r="5848" spans="1:17" ht="11.25" customHeight="1" x14ac:dyDescent="0.2">
      <c r="C5848" s="5" t="str">
        <f>$C$7</f>
        <v>2021-2022</v>
      </c>
      <c r="D5848" s="5"/>
      <c r="E5848" s="5" t="str">
        <f>$E$7</f>
        <v>2022-2023</v>
      </c>
      <c r="F5848" s="5"/>
      <c r="G5848" s="5" t="str">
        <f>$G$7</f>
        <v>2023-2024</v>
      </c>
      <c r="H5848" s="5"/>
      <c r="I5848" s="5" t="s">
        <v>9</v>
      </c>
      <c r="J5848" s="5"/>
      <c r="K5848" s="5" t="str">
        <f>+$K$7</f>
        <v>PROJECTED</v>
      </c>
      <c r="L5848" s="6"/>
      <c r="M5848" s="5" t="str">
        <f>$M$7</f>
        <v>2025-2026</v>
      </c>
      <c r="N5848" s="6"/>
      <c r="O5848" s="5" t="str">
        <f>$O$7</f>
        <v>2025-2026</v>
      </c>
      <c r="P5848" s="6"/>
      <c r="Q5848" s="5" t="str">
        <f>$Q$7</f>
        <v>APPROVED</v>
      </c>
    </row>
    <row r="5849" spans="1:17" ht="11.25" customHeight="1" x14ac:dyDescent="0.2">
      <c r="A5849" s="7"/>
      <c r="C5849" s="8" t="s">
        <v>12</v>
      </c>
      <c r="D5849" s="5"/>
      <c r="E5849" s="8" t="s">
        <v>12</v>
      </c>
      <c r="F5849" s="5"/>
      <c r="G5849" s="8" t="s">
        <v>12</v>
      </c>
      <c r="H5849" s="5"/>
      <c r="I5849" s="8" t="s">
        <v>13</v>
      </c>
      <c r="J5849" s="5"/>
      <c r="K5849" s="8" t="s">
        <v>13</v>
      </c>
      <c r="L5849" s="6"/>
      <c r="M5849" s="8" t="str">
        <f>$M$8</f>
        <v>BASE</v>
      </c>
      <c r="N5849" s="6"/>
      <c r="O5849" s="8" t="str">
        <f>$O$8</f>
        <v>SUPPLEMENTAL</v>
      </c>
      <c r="P5849" s="6"/>
      <c r="Q5849" s="8" t="str">
        <f>$Q$8</f>
        <v>BUDGET</v>
      </c>
    </row>
    <row r="5850" spans="1:17" ht="11.25" customHeight="1" x14ac:dyDescent="0.2"/>
    <row r="5851" spans="1:17" ht="11.25" customHeight="1" x14ac:dyDescent="0.2">
      <c r="A5851" s="3" t="s">
        <v>16</v>
      </c>
      <c r="L5851" s="9"/>
      <c r="N5851" s="9"/>
      <c r="P5851" s="9"/>
    </row>
    <row r="5852" spans="1:17" ht="11.25" customHeight="1" x14ac:dyDescent="0.2">
      <c r="A5852" s="3" t="s">
        <v>17</v>
      </c>
      <c r="C5852" s="2">
        <v>18411.97</v>
      </c>
      <c r="E5852" s="2">
        <f>+C5950</f>
        <v>17346.260000000002</v>
      </c>
      <c r="G5852" s="2">
        <f>+E5950</f>
        <v>25787.640000000003</v>
      </c>
      <c r="I5852" s="2">
        <f>+G5950</f>
        <v>30310.190000000002</v>
      </c>
      <c r="K5852" s="2">
        <f>+I5852</f>
        <v>30310.190000000002</v>
      </c>
      <c r="L5852" s="9"/>
      <c r="M5852" s="9">
        <f>+K5950</f>
        <v>12810.190000000002</v>
      </c>
      <c r="N5852" s="9"/>
      <c r="P5852" s="9"/>
      <c r="Q5852" s="2">
        <f>+M5852</f>
        <v>12810.190000000002</v>
      </c>
    </row>
    <row r="5853" spans="1:17" ht="11.25" customHeight="1" x14ac:dyDescent="0.2">
      <c r="L5853" s="9"/>
      <c r="N5853" s="9"/>
      <c r="P5853" s="9"/>
    </row>
    <row r="5854" spans="1:17" ht="11.25" customHeight="1" x14ac:dyDescent="0.2">
      <c r="A5854" s="10" t="s">
        <v>18</v>
      </c>
      <c r="L5854" s="9"/>
      <c r="N5854" s="9"/>
      <c r="P5854" s="9"/>
    </row>
    <row r="5855" spans="1:17" ht="11.25" customHeight="1" x14ac:dyDescent="0.2">
      <c r="L5855" s="9"/>
      <c r="N5855" s="9"/>
      <c r="P5855" s="9"/>
    </row>
    <row r="5856" spans="1:17" ht="11.25" customHeight="1" x14ac:dyDescent="0.2">
      <c r="A5856" s="10" t="s">
        <v>1924</v>
      </c>
      <c r="L5856" s="9"/>
      <c r="N5856" s="9"/>
      <c r="P5856" s="9"/>
    </row>
    <row r="5857" spans="1:17" ht="11.25" customHeight="1" x14ac:dyDescent="0.2">
      <c r="A5857" s="3" t="s">
        <v>2170</v>
      </c>
      <c r="C5857" s="2">
        <v>292.5</v>
      </c>
      <c r="E5857" s="2">
        <v>3541.74</v>
      </c>
      <c r="G5857" s="2">
        <v>3131.23</v>
      </c>
      <c r="I5857" s="2">
        <v>2500</v>
      </c>
      <c r="K5857" s="2">
        <v>2500</v>
      </c>
      <c r="L5857" s="9"/>
      <c r="M5857" s="2">
        <v>3000</v>
      </c>
      <c r="N5857" s="9"/>
      <c r="O5857" s="2">
        <v>0</v>
      </c>
      <c r="P5857" s="9"/>
      <c r="Q5857" s="2">
        <f>M5857+O5857</f>
        <v>3000</v>
      </c>
    </row>
    <row r="5858" spans="1:17" ht="11.25" customHeight="1" x14ac:dyDescent="0.2">
      <c r="A5858" s="3" t="s">
        <v>2171</v>
      </c>
      <c r="C5858" s="2">
        <v>195.01</v>
      </c>
      <c r="E5858" s="2">
        <v>2850.3</v>
      </c>
      <c r="G5858" s="2">
        <v>2542.54</v>
      </c>
      <c r="I5858" s="2">
        <v>2500</v>
      </c>
      <c r="K5858" s="2">
        <v>2500</v>
      </c>
      <c r="L5858" s="9"/>
      <c r="M5858" s="2">
        <v>2500</v>
      </c>
      <c r="N5858" s="9"/>
      <c r="O5858" s="2">
        <v>0</v>
      </c>
      <c r="P5858" s="9"/>
      <c r="Q5858" s="2">
        <f>M5858+O5858</f>
        <v>2500</v>
      </c>
    </row>
    <row r="5859" spans="1:17" ht="11.25" customHeight="1" x14ac:dyDescent="0.2">
      <c r="A5859" s="3" t="s">
        <v>2172</v>
      </c>
      <c r="C5859" s="2">
        <v>1112.45</v>
      </c>
      <c r="E5859" s="2">
        <v>1156.0999999999999</v>
      </c>
      <c r="G5859" s="2">
        <v>2942.68</v>
      </c>
      <c r="I5859" s="2">
        <v>1000</v>
      </c>
      <c r="K5859" s="2">
        <v>1000</v>
      </c>
      <c r="L5859" s="9"/>
      <c r="M5859" s="2">
        <v>1000</v>
      </c>
      <c r="N5859" s="9"/>
      <c r="O5859" s="2">
        <v>0</v>
      </c>
      <c r="P5859" s="9"/>
      <c r="Q5859" s="2">
        <f>M5859+O5859</f>
        <v>1000</v>
      </c>
    </row>
    <row r="5860" spans="1:17" ht="11.25" customHeight="1" x14ac:dyDescent="0.2">
      <c r="A5860" s="3" t="s">
        <v>2173</v>
      </c>
      <c r="C5860" s="12">
        <v>9868.6</v>
      </c>
      <c r="E5860" s="12">
        <v>1557</v>
      </c>
      <c r="G5860" s="12">
        <v>0</v>
      </c>
      <c r="I5860" s="12">
        <v>0</v>
      </c>
      <c r="K5860" s="12">
        <v>0</v>
      </c>
      <c r="L5860" s="9"/>
      <c r="M5860" s="12">
        <v>0</v>
      </c>
      <c r="N5860" s="9"/>
      <c r="O5860" s="12">
        <v>0</v>
      </c>
      <c r="P5860" s="9"/>
      <c r="Q5860" s="12">
        <f>M5860+O5860</f>
        <v>0</v>
      </c>
    </row>
    <row r="5861" spans="1:17" ht="11.25" customHeight="1" x14ac:dyDescent="0.2">
      <c r="A5861" s="3" t="s">
        <v>1181</v>
      </c>
      <c r="C5861" s="2">
        <f>SUM(C5857:C5860)</f>
        <v>11468.560000000001</v>
      </c>
      <c r="E5861" s="2">
        <f>SUM(E5857:E5860)</f>
        <v>9105.14</v>
      </c>
      <c r="G5861" s="2">
        <f>SUM(G5857:G5860)</f>
        <v>8616.4500000000007</v>
      </c>
      <c r="I5861" s="2">
        <f>SUM(I5857:I5860)</f>
        <v>6000</v>
      </c>
      <c r="K5861" s="2">
        <f>SUM(K5857:K5860)</f>
        <v>6000</v>
      </c>
      <c r="L5861" s="9"/>
      <c r="M5861" s="2">
        <f>SUM(M5857:M5860)</f>
        <v>6500</v>
      </c>
      <c r="N5861" s="9"/>
      <c r="O5861" s="2">
        <f>SUM(O5857:O5860)</f>
        <v>0</v>
      </c>
      <c r="P5861" s="9"/>
      <c r="Q5861" s="2">
        <f>SUM(Q5857:Q5860)</f>
        <v>6500</v>
      </c>
    </row>
    <row r="5862" spans="1:17" ht="11.25" customHeight="1" x14ac:dyDescent="0.2">
      <c r="L5862" s="9"/>
      <c r="N5862" s="9"/>
      <c r="P5862" s="9"/>
    </row>
    <row r="5863" spans="1:17" ht="11.85" customHeight="1" x14ac:dyDescent="0.2">
      <c r="A5863" s="10" t="s">
        <v>2174</v>
      </c>
      <c r="L5863" s="9"/>
      <c r="N5863" s="9"/>
      <c r="P5863" s="9"/>
    </row>
    <row r="5864" spans="1:17" ht="11.85" customHeight="1" x14ac:dyDescent="0.2">
      <c r="A5864" s="3" t="s">
        <v>2175</v>
      </c>
      <c r="C5864" s="12">
        <v>208.83</v>
      </c>
      <c r="E5864" s="12">
        <v>859.27</v>
      </c>
      <c r="G5864" s="12">
        <v>1273.42</v>
      </c>
      <c r="I5864" s="12">
        <v>0</v>
      </c>
      <c r="K5864" s="12">
        <v>0</v>
      </c>
      <c r="L5864" s="9"/>
      <c r="M5864" s="12">
        <v>500</v>
      </c>
      <c r="N5864" s="9"/>
      <c r="O5864" s="12">
        <v>0</v>
      </c>
      <c r="P5864" s="9"/>
      <c r="Q5864" s="12">
        <f>+M5864+O5864</f>
        <v>500</v>
      </c>
    </row>
    <row r="5865" spans="1:17" ht="11.85" customHeight="1" x14ac:dyDescent="0.2">
      <c r="A5865" s="3" t="s">
        <v>2176</v>
      </c>
      <c r="C5865" s="2">
        <f>SUM(C5864:C5864)</f>
        <v>208.83</v>
      </c>
      <c r="E5865" s="2">
        <f>SUM(E5864:E5864)</f>
        <v>859.27</v>
      </c>
      <c r="G5865" s="2">
        <f>SUM(G5864:G5864)</f>
        <v>1273.42</v>
      </c>
      <c r="I5865" s="2">
        <f>SUM(I5864:I5864)</f>
        <v>0</v>
      </c>
      <c r="K5865" s="2">
        <f>SUM(K5864:K5864)</f>
        <v>0</v>
      </c>
      <c r="L5865" s="9"/>
      <c r="M5865" s="2">
        <f>SUM(M5864:M5864)</f>
        <v>500</v>
      </c>
      <c r="N5865" s="9"/>
      <c r="O5865" s="2">
        <f>SUM(O5864:O5864)</f>
        <v>0</v>
      </c>
      <c r="P5865" s="9"/>
      <c r="Q5865" s="2">
        <f>SUM(Q5864:Q5864)</f>
        <v>500</v>
      </c>
    </row>
    <row r="5866" spans="1:17" ht="11.25" customHeight="1" x14ac:dyDescent="0.2">
      <c r="L5866" s="9"/>
      <c r="N5866" s="9"/>
      <c r="P5866" s="9"/>
    </row>
    <row r="5867" spans="1:17" ht="11.85" customHeight="1" x14ac:dyDescent="0.2">
      <c r="A5867" s="10" t="s">
        <v>250</v>
      </c>
      <c r="L5867" s="9"/>
      <c r="N5867" s="9"/>
      <c r="P5867" s="9"/>
    </row>
    <row r="5868" spans="1:17" ht="11.85" customHeight="1" x14ac:dyDescent="0.2">
      <c r="A5868" s="3" t="s">
        <v>2177</v>
      </c>
      <c r="C5868" s="12">
        <v>0</v>
      </c>
      <c r="E5868" s="12">
        <v>0</v>
      </c>
      <c r="G5868" s="12">
        <v>0</v>
      </c>
      <c r="I5868" s="12">
        <v>0</v>
      </c>
      <c r="K5868" s="12">
        <v>0</v>
      </c>
      <c r="L5868" s="9"/>
      <c r="M5868" s="12">
        <v>0</v>
      </c>
      <c r="N5868" s="9"/>
      <c r="O5868" s="12">
        <v>0</v>
      </c>
      <c r="P5868" s="9"/>
      <c r="Q5868" s="12">
        <f>+M5868+O5868</f>
        <v>0</v>
      </c>
    </row>
    <row r="5869" spans="1:17" ht="11.85" customHeight="1" x14ac:dyDescent="0.2">
      <c r="A5869" s="3" t="s">
        <v>264</v>
      </c>
      <c r="C5869" s="2">
        <f>SUM(C5868:C5868)</f>
        <v>0</v>
      </c>
      <c r="E5869" s="2">
        <f>SUM(E5868:E5868)</f>
        <v>0</v>
      </c>
      <c r="G5869" s="2">
        <f>SUM(G5868:G5868)</f>
        <v>0</v>
      </c>
      <c r="I5869" s="2">
        <f>SUM(I5868:I5868)</f>
        <v>0</v>
      </c>
      <c r="K5869" s="2">
        <f>SUM(K5868:K5868)</f>
        <v>0</v>
      </c>
      <c r="L5869" s="9"/>
      <c r="M5869" s="2">
        <f>SUM(M5868:M5868)</f>
        <v>0</v>
      </c>
      <c r="N5869" s="9"/>
      <c r="O5869" s="2">
        <f>SUM(O5868:O5868)</f>
        <v>0</v>
      </c>
      <c r="P5869" s="9"/>
      <c r="Q5869" s="2">
        <f>SUM(Q5868:Q5868)</f>
        <v>0</v>
      </c>
    </row>
    <row r="5870" spans="1:17" ht="11.85" customHeight="1" x14ac:dyDescent="0.2"/>
    <row r="5871" spans="1:17" ht="11.25" customHeight="1" thickBot="1" x14ac:dyDescent="0.25">
      <c r="A5871" s="3" t="s">
        <v>276</v>
      </c>
      <c r="C5871" s="26">
        <f>C5861+C5869+C5865</f>
        <v>11677.390000000001</v>
      </c>
      <c r="E5871" s="26">
        <f>E5861+E5869+E5865</f>
        <v>9964.41</v>
      </c>
      <c r="G5871" s="26">
        <f>G5861+G5869+G5865</f>
        <v>9889.8700000000008</v>
      </c>
      <c r="I5871" s="26">
        <f>I5861+I5869+I5865</f>
        <v>6000</v>
      </c>
      <c r="K5871" s="26">
        <f>K5861+K5869+K5865</f>
        <v>6000</v>
      </c>
      <c r="L5871" s="9"/>
      <c r="M5871" s="26">
        <f>M5861+M5869+M5865</f>
        <v>7000</v>
      </c>
      <c r="N5871" s="9"/>
      <c r="O5871" s="26">
        <f>O5861+O5869+O5865</f>
        <v>0</v>
      </c>
      <c r="P5871" s="9"/>
      <c r="Q5871" s="26">
        <f>Q5861+Q5869+Q5865</f>
        <v>7000</v>
      </c>
    </row>
    <row r="5872" spans="1:17" ht="11.25" customHeight="1" thickTop="1" x14ac:dyDescent="0.2">
      <c r="L5872" s="9"/>
      <c r="N5872" s="9"/>
      <c r="P5872" s="9"/>
    </row>
    <row r="5873" spans="1:17" ht="11.25" customHeight="1" x14ac:dyDescent="0.2">
      <c r="L5873" s="9"/>
      <c r="N5873" s="9"/>
      <c r="P5873" s="9"/>
    </row>
    <row r="5874" spans="1:17" ht="11.25" customHeight="1" x14ac:dyDescent="0.2">
      <c r="A5874" s="3" t="s">
        <v>277</v>
      </c>
      <c r="C5874" s="2">
        <f>C5852+C5871</f>
        <v>30089.360000000001</v>
      </c>
      <c r="E5874" s="2">
        <f>E5852+E5871</f>
        <v>27310.670000000002</v>
      </c>
      <c r="G5874" s="2">
        <f>G5852+G5871</f>
        <v>35677.51</v>
      </c>
      <c r="I5874" s="2">
        <f>I5852+I5871</f>
        <v>36310.19</v>
      </c>
      <c r="K5874" s="2">
        <f>K5852+K5871</f>
        <v>36310.19</v>
      </c>
      <c r="L5874" s="9"/>
      <c r="M5874" s="2">
        <f>M5852+M5871</f>
        <v>19810.190000000002</v>
      </c>
      <c r="N5874" s="9"/>
      <c r="P5874" s="9"/>
      <c r="Q5874" s="2">
        <f>Q5852+Q5871</f>
        <v>19810.190000000002</v>
      </c>
    </row>
    <row r="5875" spans="1:17" ht="11.25" customHeight="1" x14ac:dyDescent="0.2"/>
    <row r="5876" spans="1:17" ht="11.85" customHeight="1" x14ac:dyDescent="0.2"/>
    <row r="5877" spans="1:17" ht="11.85" customHeight="1" x14ac:dyDescent="0.2"/>
    <row r="5878" spans="1:17" ht="11.85" customHeight="1" x14ac:dyDescent="0.2"/>
    <row r="5879" spans="1:17" ht="11.85" customHeight="1" x14ac:dyDescent="0.2"/>
    <row r="5880" spans="1:17" ht="11.85" customHeight="1" x14ac:dyDescent="0.2"/>
    <row r="5881" spans="1:17" ht="11.85" customHeight="1" x14ac:dyDescent="0.2"/>
    <row r="5882" spans="1:17" ht="11.85" customHeight="1" x14ac:dyDescent="0.2"/>
    <row r="5883" spans="1:17" ht="11.85" customHeight="1" x14ac:dyDescent="0.2"/>
    <row r="5884" spans="1:17" ht="11.85" customHeight="1" x14ac:dyDescent="0.2"/>
    <row r="5885" spans="1:17" ht="11.85" customHeight="1" x14ac:dyDescent="0.2"/>
    <row r="5886" spans="1:17" ht="11.85" customHeight="1" x14ac:dyDescent="0.2"/>
    <row r="5887" spans="1:17" ht="11.85" customHeight="1" x14ac:dyDescent="0.2"/>
    <row r="5888" spans="1:17" ht="11.85" customHeight="1" x14ac:dyDescent="0.2"/>
    <row r="5889" spans="1:20" ht="11.85" customHeight="1" x14ac:dyDescent="0.2"/>
    <row r="5890" spans="1:20" ht="11.85" customHeight="1" x14ac:dyDescent="0.2"/>
    <row r="5891" spans="1:20" ht="11.85" customHeight="1" x14ac:dyDescent="0.2"/>
    <row r="5892" spans="1:20" ht="11.85" customHeight="1" x14ac:dyDescent="0.2">
      <c r="A5892" s="1"/>
      <c r="B5892" s="1"/>
      <c r="E5892" s="2" t="str">
        <f>$E$1</f>
        <v>CITY OF BRADY</v>
      </c>
    </row>
    <row r="5893" spans="1:20" ht="11.85" customHeight="1" x14ac:dyDescent="0.2">
      <c r="E5893" s="2" t="str">
        <f>$E$2</f>
        <v>BUDGET  REPORT</v>
      </c>
    </row>
    <row r="5894" spans="1:20" ht="11.85" customHeight="1" x14ac:dyDescent="0.2">
      <c r="E5894" s="2" t="str">
        <f>$E$3</f>
        <v>FISCAL YEAR 2025 - 2026</v>
      </c>
    </row>
    <row r="5895" spans="1:20" ht="11.85" customHeight="1" x14ac:dyDescent="0.2">
      <c r="A5895" s="3" t="s">
        <v>2169</v>
      </c>
    </row>
    <row r="5896" spans="1:20" ht="11.85" customHeight="1" x14ac:dyDescent="0.2">
      <c r="A5896" s="3" t="s">
        <v>2178</v>
      </c>
    </row>
    <row r="5897" spans="1:20" ht="11.85" customHeight="1" x14ac:dyDescent="0.2">
      <c r="I5897" s="49" t="str">
        <f>$I$6</f>
        <v>(----- 2024-2025------)</v>
      </c>
      <c r="J5897" s="49"/>
      <c r="K5897" s="49"/>
      <c r="L5897" s="6"/>
      <c r="M5897" s="50" t="str">
        <f>$M$6</f>
        <v>2025-2026</v>
      </c>
      <c r="N5897" s="50"/>
      <c r="O5897" s="50"/>
      <c r="P5897" s="50"/>
      <c r="Q5897" s="50"/>
    </row>
    <row r="5898" spans="1:20" ht="11.85" customHeight="1" x14ac:dyDescent="0.2">
      <c r="C5898" s="5" t="str">
        <f>$C$7</f>
        <v>2021-2022</v>
      </c>
      <c r="D5898" s="5"/>
      <c r="E5898" s="5" t="str">
        <f>$E$7</f>
        <v>2022-2023</v>
      </c>
      <c r="F5898" s="5"/>
      <c r="G5898" s="5" t="str">
        <f>$G$7</f>
        <v>2023-2024</v>
      </c>
      <c r="H5898" s="5"/>
      <c r="I5898" s="5" t="s">
        <v>9</v>
      </c>
      <c r="J5898" s="5"/>
      <c r="K5898" s="5" t="str">
        <f>+$K$7</f>
        <v>PROJECTED</v>
      </c>
      <c r="L5898" s="6"/>
      <c r="M5898" s="5" t="str">
        <f>$M$7</f>
        <v>2025-2026</v>
      </c>
      <c r="N5898" s="6"/>
      <c r="O5898" s="5" t="str">
        <f>$O$7</f>
        <v>2025-2026</v>
      </c>
      <c r="P5898" s="6"/>
      <c r="Q5898" s="5" t="str">
        <f>$Q$7</f>
        <v>APPROVED</v>
      </c>
    </row>
    <row r="5899" spans="1:20" ht="11.85" customHeight="1" x14ac:dyDescent="0.2">
      <c r="A5899" s="7" t="s">
        <v>279</v>
      </c>
      <c r="C5899" s="8" t="s">
        <v>12</v>
      </c>
      <c r="D5899" s="5"/>
      <c r="E5899" s="8" t="s">
        <v>12</v>
      </c>
      <c r="F5899" s="5"/>
      <c r="G5899" s="8" t="s">
        <v>12</v>
      </c>
      <c r="H5899" s="5"/>
      <c r="I5899" s="8" t="s">
        <v>13</v>
      </c>
      <c r="J5899" s="5"/>
      <c r="K5899" s="8" t="s">
        <v>13</v>
      </c>
      <c r="L5899" s="6"/>
      <c r="M5899" s="8" t="str">
        <f>$M$8</f>
        <v>BASE</v>
      </c>
      <c r="N5899" s="6"/>
      <c r="O5899" s="8" t="str">
        <f>$O$8</f>
        <v>SUPPLEMENTAL</v>
      </c>
      <c r="P5899" s="6"/>
      <c r="Q5899" s="8" t="str">
        <f>$Q$8</f>
        <v>BUDGET</v>
      </c>
    </row>
    <row r="5900" spans="1:20" ht="11.85" customHeight="1" x14ac:dyDescent="0.2"/>
    <row r="5901" spans="1:20" ht="11.85" hidden="1" customHeight="1" x14ac:dyDescent="0.2">
      <c r="A5901" s="10" t="s">
        <v>280</v>
      </c>
    </row>
    <row r="5902" spans="1:20" ht="11.85" hidden="1" customHeight="1" x14ac:dyDescent="0.2">
      <c r="A5902" s="3" t="s">
        <v>2145</v>
      </c>
      <c r="C5902" s="2">
        <v>0</v>
      </c>
      <c r="E5902" s="2">
        <v>0</v>
      </c>
      <c r="G5902" s="2">
        <v>0</v>
      </c>
      <c r="I5902" s="2">
        <v>0</v>
      </c>
      <c r="K5902" s="2">
        <v>0</v>
      </c>
      <c r="L5902" s="9"/>
      <c r="M5902" s="2">
        <v>0</v>
      </c>
      <c r="N5902" s="9"/>
      <c r="O5902" s="2">
        <v>0</v>
      </c>
      <c r="P5902" s="9"/>
      <c r="Q5902" s="2">
        <f>M5902+O5902</f>
        <v>0</v>
      </c>
      <c r="T5902" s="11"/>
    </row>
    <row r="5903" spans="1:20" ht="11.85" hidden="1" customHeight="1" x14ac:dyDescent="0.2">
      <c r="A5903" s="3" t="s">
        <v>2146</v>
      </c>
      <c r="C5903" s="2">
        <v>0</v>
      </c>
      <c r="E5903" s="2">
        <v>0</v>
      </c>
      <c r="G5903" s="2">
        <v>0</v>
      </c>
      <c r="I5903" s="2">
        <v>0</v>
      </c>
      <c r="K5903" s="2">
        <v>0</v>
      </c>
      <c r="L5903" s="9"/>
      <c r="M5903" s="2">
        <v>0</v>
      </c>
      <c r="N5903" s="9"/>
      <c r="O5903" s="2">
        <v>0</v>
      </c>
      <c r="P5903" s="9"/>
      <c r="Q5903" s="2">
        <f>M5903+O5903</f>
        <v>0</v>
      </c>
      <c r="T5903" s="11"/>
    </row>
    <row r="5904" spans="1:20" ht="11.85" hidden="1" customHeight="1" x14ac:dyDescent="0.2">
      <c r="A5904" s="3" t="s">
        <v>2149</v>
      </c>
      <c r="C5904" s="2">
        <v>0</v>
      </c>
      <c r="E5904" s="2">
        <v>0</v>
      </c>
      <c r="G5904" s="2">
        <v>0</v>
      </c>
      <c r="I5904" s="2">
        <v>0</v>
      </c>
      <c r="K5904" s="2">
        <v>0</v>
      </c>
      <c r="L5904" s="9"/>
      <c r="M5904" s="2">
        <v>0</v>
      </c>
      <c r="N5904" s="9"/>
      <c r="O5904" s="2">
        <v>0</v>
      </c>
      <c r="P5904" s="9"/>
      <c r="Q5904" s="2">
        <f>M5904+O5904</f>
        <v>0</v>
      </c>
      <c r="T5904" s="11"/>
    </row>
    <row r="5905" spans="1:22" ht="11.85" hidden="1" customHeight="1" x14ac:dyDescent="0.2">
      <c r="A5905" s="3" t="s">
        <v>2150</v>
      </c>
      <c r="C5905" s="2">
        <v>0</v>
      </c>
      <c r="E5905" s="2">
        <v>0</v>
      </c>
      <c r="G5905" s="2">
        <v>0</v>
      </c>
      <c r="I5905" s="2">
        <v>0</v>
      </c>
      <c r="K5905" s="2">
        <v>0</v>
      </c>
      <c r="L5905" s="9"/>
      <c r="M5905" s="2">
        <v>0</v>
      </c>
      <c r="N5905" s="9"/>
      <c r="O5905" s="2">
        <v>0</v>
      </c>
      <c r="P5905" s="9"/>
      <c r="Q5905" s="2">
        <f>M5905+O5905</f>
        <v>0</v>
      </c>
      <c r="T5905" s="11"/>
    </row>
    <row r="5906" spans="1:22" ht="11.85" hidden="1" customHeight="1" x14ac:dyDescent="0.2">
      <c r="A5906" s="3" t="s">
        <v>2151</v>
      </c>
      <c r="C5906" s="12">
        <v>0</v>
      </c>
      <c r="E5906" s="12">
        <v>0</v>
      </c>
      <c r="G5906" s="12">
        <v>0</v>
      </c>
      <c r="I5906" s="12">
        <v>0</v>
      </c>
      <c r="K5906" s="12">
        <v>0</v>
      </c>
      <c r="L5906" s="9"/>
      <c r="M5906" s="12">
        <v>0</v>
      </c>
      <c r="N5906" s="9"/>
      <c r="O5906" s="12">
        <v>0</v>
      </c>
      <c r="P5906" s="9"/>
      <c r="Q5906" s="12">
        <f>M5906+O5906</f>
        <v>0</v>
      </c>
      <c r="T5906" s="11"/>
    </row>
    <row r="5907" spans="1:22" ht="11.85" hidden="1" customHeight="1" x14ac:dyDescent="0.2">
      <c r="A5907" s="3" t="s">
        <v>291</v>
      </c>
      <c r="C5907" s="2">
        <f>SUM(C5902:C5906)</f>
        <v>0</v>
      </c>
      <c r="E5907" s="2">
        <f>SUM(E5902:E5906)</f>
        <v>0</v>
      </c>
      <c r="G5907" s="2">
        <f>SUM(G5902:G5906)</f>
        <v>0</v>
      </c>
      <c r="I5907" s="2">
        <f>SUM(I5902:I5906)</f>
        <v>0</v>
      </c>
      <c r="K5907" s="2">
        <f>SUM(K5902:K5906)</f>
        <v>0</v>
      </c>
      <c r="L5907" s="9"/>
      <c r="M5907" s="2">
        <f>SUM(M5902:M5906)</f>
        <v>0</v>
      </c>
      <c r="N5907" s="9"/>
      <c r="O5907" s="2">
        <f>SUM(O5902:O5906)</f>
        <v>0</v>
      </c>
      <c r="P5907" s="9"/>
      <c r="Q5907" s="2">
        <f>SUM(Q5902:Q5906)</f>
        <v>0</v>
      </c>
      <c r="R5907" s="54"/>
      <c r="U5907" s="9"/>
    </row>
    <row r="5908" spans="1:22" ht="11.85" hidden="1" customHeight="1" x14ac:dyDescent="0.2"/>
    <row r="5909" spans="1:22" ht="11.85" hidden="1" customHeight="1" x14ac:dyDescent="0.2">
      <c r="A5909" s="10" t="s">
        <v>292</v>
      </c>
      <c r="L5909" s="9"/>
      <c r="N5909" s="9"/>
      <c r="P5909" s="9"/>
    </row>
    <row r="5910" spans="1:22" ht="11.85" hidden="1" customHeight="1" x14ac:dyDescent="0.2">
      <c r="A5910" s="3" t="s">
        <v>2152</v>
      </c>
      <c r="C5910" s="12">
        <v>0</v>
      </c>
      <c r="E5910" s="12">
        <v>0</v>
      </c>
      <c r="G5910" s="12">
        <v>0</v>
      </c>
      <c r="I5910" s="12">
        <v>0</v>
      </c>
      <c r="K5910" s="12">
        <v>0</v>
      </c>
      <c r="L5910" s="9"/>
      <c r="M5910" s="12">
        <v>0</v>
      </c>
      <c r="N5910" s="9"/>
      <c r="O5910" s="12">
        <v>0</v>
      </c>
      <c r="P5910" s="9"/>
      <c r="Q5910" s="12">
        <f>+M5910+O5910</f>
        <v>0</v>
      </c>
    </row>
    <row r="5911" spans="1:22" ht="11.85" hidden="1" customHeight="1" x14ac:dyDescent="0.2">
      <c r="A5911" s="3" t="s">
        <v>310</v>
      </c>
      <c r="C5911" s="2">
        <f>+C5910</f>
        <v>0</v>
      </c>
      <c r="E5911" s="2">
        <f>+E5910</f>
        <v>0</v>
      </c>
      <c r="G5911" s="2">
        <f>+G5910</f>
        <v>0</v>
      </c>
      <c r="I5911" s="2">
        <f>+I5910</f>
        <v>0</v>
      </c>
      <c r="K5911" s="2">
        <f>+K5910</f>
        <v>0</v>
      </c>
      <c r="L5911" s="9"/>
      <c r="M5911" s="2">
        <f>+M5910</f>
        <v>0</v>
      </c>
      <c r="N5911" s="9"/>
      <c r="O5911" s="2">
        <f>+O5910</f>
        <v>0</v>
      </c>
      <c r="P5911" s="9"/>
      <c r="Q5911" s="2">
        <f>+Q5910</f>
        <v>0</v>
      </c>
    </row>
    <row r="5912" spans="1:22" ht="11.85" hidden="1" customHeight="1" x14ac:dyDescent="0.2"/>
    <row r="5913" spans="1:22" ht="11.85" customHeight="1" x14ac:dyDescent="0.2">
      <c r="A5913" s="10" t="s">
        <v>311</v>
      </c>
      <c r="L5913" s="9"/>
      <c r="N5913" s="9"/>
      <c r="P5913" s="9"/>
    </row>
    <row r="5914" spans="1:22" ht="11.85" customHeight="1" x14ac:dyDescent="0.2">
      <c r="A5914" s="3" t="s">
        <v>2179</v>
      </c>
      <c r="C5914" s="2">
        <v>0</v>
      </c>
      <c r="E5914" s="2">
        <v>0</v>
      </c>
      <c r="G5914" s="2">
        <v>0</v>
      </c>
      <c r="I5914" s="2">
        <v>9500</v>
      </c>
      <c r="K5914" s="2">
        <v>9500</v>
      </c>
      <c r="L5914" s="9"/>
      <c r="M5914" s="2">
        <v>0</v>
      </c>
      <c r="N5914" s="9"/>
      <c r="O5914" s="2">
        <v>0</v>
      </c>
      <c r="P5914" s="9"/>
      <c r="Q5914" s="2">
        <f>+M5914+O5914</f>
        <v>0</v>
      </c>
    </row>
    <row r="5915" spans="1:22" ht="11.85" customHeight="1" x14ac:dyDescent="0.2">
      <c r="A5915" s="3" t="s">
        <v>2180</v>
      </c>
      <c r="C5915" s="2">
        <v>0</v>
      </c>
      <c r="E5915" s="2">
        <v>1523.03</v>
      </c>
      <c r="G5915" s="2">
        <v>1867.32</v>
      </c>
      <c r="I5915" s="2">
        <v>4200</v>
      </c>
      <c r="K5915" s="2">
        <v>4200</v>
      </c>
      <c r="L5915" s="9"/>
      <c r="M5915" s="2">
        <v>0</v>
      </c>
      <c r="N5915" s="9"/>
      <c r="O5915" s="2">
        <v>0</v>
      </c>
      <c r="P5915" s="9"/>
      <c r="Q5915" s="2">
        <f>+M5915+O5915</f>
        <v>0</v>
      </c>
      <c r="T5915" s="11"/>
      <c r="V5915" s="28"/>
    </row>
    <row r="5916" spans="1:22" ht="11.85" customHeight="1" x14ac:dyDescent="0.2">
      <c r="A5916" s="3" t="s">
        <v>2181</v>
      </c>
      <c r="C5916" s="2">
        <v>3500</v>
      </c>
      <c r="E5916" s="2">
        <v>0</v>
      </c>
      <c r="G5916" s="2">
        <v>3500</v>
      </c>
      <c r="I5916" s="2">
        <v>5300</v>
      </c>
      <c r="K5916" s="2">
        <v>5300</v>
      </c>
      <c r="L5916" s="9"/>
      <c r="M5916" s="2">
        <v>3500</v>
      </c>
      <c r="N5916" s="9"/>
      <c r="O5916" s="2">
        <v>0</v>
      </c>
      <c r="P5916" s="9"/>
      <c r="Q5916" s="2">
        <f>+M5916+O5916</f>
        <v>3500</v>
      </c>
    </row>
    <row r="5917" spans="1:22" ht="11.85" customHeight="1" x14ac:dyDescent="0.2">
      <c r="A5917" s="3" t="s">
        <v>2182</v>
      </c>
      <c r="C5917" s="12">
        <v>9243.1</v>
      </c>
      <c r="E5917" s="12">
        <v>0</v>
      </c>
      <c r="G5917" s="12">
        <v>0</v>
      </c>
      <c r="I5917" s="12">
        <v>4500</v>
      </c>
      <c r="K5917" s="12">
        <v>4500</v>
      </c>
      <c r="L5917" s="9"/>
      <c r="M5917" s="12">
        <v>0</v>
      </c>
      <c r="N5917" s="9"/>
      <c r="O5917" s="12">
        <v>0</v>
      </c>
      <c r="P5917" s="9"/>
      <c r="Q5917" s="12">
        <f>+M5917+O5917</f>
        <v>0</v>
      </c>
    </row>
    <row r="5918" spans="1:22" ht="11.85" customHeight="1" x14ac:dyDescent="0.2">
      <c r="A5918" s="3" t="s">
        <v>334</v>
      </c>
      <c r="C5918" s="2">
        <f>SUM(C5914:C5917)</f>
        <v>12743.1</v>
      </c>
      <c r="E5918" s="2">
        <f>SUM(E5914:E5917)</f>
        <v>1523.03</v>
      </c>
      <c r="G5918" s="2">
        <f>SUM(G5914:G5917)</f>
        <v>5367.32</v>
      </c>
      <c r="I5918" s="2">
        <f>SUM(I5914:I5917)</f>
        <v>23500</v>
      </c>
      <c r="K5918" s="2">
        <f>SUM(K5914:K5917)</f>
        <v>23500</v>
      </c>
      <c r="L5918" s="9"/>
      <c r="M5918" s="2">
        <f>SUM(M5914:M5917)</f>
        <v>3500</v>
      </c>
      <c r="N5918" s="9"/>
      <c r="O5918" s="2">
        <f>SUM(O5914:O5917)</f>
        <v>0</v>
      </c>
      <c r="P5918" s="9"/>
      <c r="Q5918" s="2">
        <f>SUM(Q5914:Q5917)</f>
        <v>3500</v>
      </c>
    </row>
    <row r="5919" spans="1:22" ht="11.85" customHeight="1" x14ac:dyDescent="0.2">
      <c r="L5919" s="9"/>
      <c r="N5919" s="9"/>
      <c r="P5919" s="9"/>
    </row>
    <row r="5920" spans="1:22" ht="11.85" customHeight="1" x14ac:dyDescent="0.2">
      <c r="A5920" s="3" t="s">
        <v>2183</v>
      </c>
      <c r="C5920" s="2">
        <v>0</v>
      </c>
      <c r="E5920" s="2">
        <v>0</v>
      </c>
      <c r="G5920" s="2">
        <v>0</v>
      </c>
      <c r="I5920" s="2">
        <v>0</v>
      </c>
      <c r="K5920" s="2">
        <v>0</v>
      </c>
      <c r="L5920" s="9"/>
      <c r="M5920" s="2">
        <v>0</v>
      </c>
      <c r="N5920" s="9"/>
      <c r="O5920" s="2">
        <v>0</v>
      </c>
      <c r="P5920" s="9"/>
      <c r="Q5920" s="2">
        <f>M5920+O5920</f>
        <v>0</v>
      </c>
      <c r="T5920" s="11"/>
    </row>
    <row r="5921" spans="1:22" ht="11.85" customHeight="1" x14ac:dyDescent="0.2">
      <c r="A5921" s="3" t="s">
        <v>2184</v>
      </c>
      <c r="C5921" s="12">
        <v>0</v>
      </c>
      <c r="E5921" s="12">
        <v>0</v>
      </c>
      <c r="G5921" s="12">
        <v>0</v>
      </c>
      <c r="I5921" s="12">
        <v>0</v>
      </c>
      <c r="K5921" s="12">
        <v>0</v>
      </c>
      <c r="L5921" s="9"/>
      <c r="M5921" s="12">
        <v>0</v>
      </c>
      <c r="N5921" s="9"/>
      <c r="O5921" s="12">
        <v>0</v>
      </c>
      <c r="P5921" s="9"/>
      <c r="Q5921" s="12">
        <f>M5921+O5921</f>
        <v>0</v>
      </c>
      <c r="T5921" s="11"/>
    </row>
    <row r="5922" spans="1:22" ht="11.85" customHeight="1" x14ac:dyDescent="0.2">
      <c r="A5922" s="3" t="s">
        <v>337</v>
      </c>
      <c r="C5922" s="2">
        <f>SUM(C5920:C5921)</f>
        <v>0</v>
      </c>
      <c r="E5922" s="2">
        <f>SUM(E5920:E5921)</f>
        <v>0</v>
      </c>
      <c r="G5922" s="2">
        <f>SUM(G5920:G5921)</f>
        <v>0</v>
      </c>
      <c r="I5922" s="2">
        <f>SUM(I5920:I5921)</f>
        <v>0</v>
      </c>
      <c r="K5922" s="2">
        <f>SUM(K5920:K5921)</f>
        <v>0</v>
      </c>
      <c r="L5922" s="9"/>
      <c r="M5922" s="2">
        <f>SUM(M5920:M5921)</f>
        <v>0</v>
      </c>
      <c r="N5922" s="9"/>
      <c r="O5922" s="2">
        <f>SUM(O5920:O5921)</f>
        <v>0</v>
      </c>
      <c r="P5922" s="9"/>
      <c r="Q5922" s="2">
        <f>SUM(Q5920:Q5921)</f>
        <v>0</v>
      </c>
      <c r="T5922" s="11"/>
    </row>
    <row r="5923" spans="1:22" ht="11.85" customHeight="1" x14ac:dyDescent="0.2">
      <c r="L5923" s="9"/>
      <c r="N5923" s="9"/>
      <c r="P5923" s="9"/>
    </row>
    <row r="5924" spans="1:22" ht="11.85" hidden="1" customHeight="1" x14ac:dyDescent="0.2">
      <c r="A5924" s="10" t="s">
        <v>338</v>
      </c>
      <c r="L5924" s="9"/>
      <c r="N5924" s="9"/>
      <c r="P5924" s="9"/>
    </row>
    <row r="5925" spans="1:22" ht="11.85" hidden="1" customHeight="1" x14ac:dyDescent="0.2">
      <c r="A5925" s="3" t="s">
        <v>2159</v>
      </c>
      <c r="C5925" s="12">
        <v>0</v>
      </c>
      <c r="E5925" s="12">
        <v>0</v>
      </c>
      <c r="G5925" s="12">
        <v>0</v>
      </c>
      <c r="I5925" s="12">
        <v>0</v>
      </c>
      <c r="K5925" s="12">
        <v>0</v>
      </c>
      <c r="L5925" s="9"/>
      <c r="M5925" s="12">
        <v>0</v>
      </c>
      <c r="N5925" s="9"/>
      <c r="O5925" s="12">
        <v>0</v>
      </c>
      <c r="P5925" s="9"/>
      <c r="Q5925" s="12">
        <f>M5925+O5925</f>
        <v>0</v>
      </c>
    </row>
    <row r="5926" spans="1:22" ht="11.85" hidden="1" customHeight="1" x14ac:dyDescent="0.2">
      <c r="A5926" s="3" t="s">
        <v>342</v>
      </c>
      <c r="C5926" s="2">
        <f>SUM(C5925:C5925)</f>
        <v>0</v>
      </c>
      <c r="E5926" s="2">
        <f>SUM(E5925:E5925)</f>
        <v>0</v>
      </c>
      <c r="G5926" s="2">
        <f>SUM(G5925:G5925)</f>
        <v>0</v>
      </c>
      <c r="I5926" s="2">
        <f>SUM(I5925:I5925)</f>
        <v>0</v>
      </c>
      <c r="K5926" s="2">
        <f>SUM(K5925:K5925)</f>
        <v>0</v>
      </c>
      <c r="L5926" s="9"/>
      <c r="M5926" s="2">
        <f>SUM(M5925:M5925)</f>
        <v>0</v>
      </c>
      <c r="N5926" s="9"/>
      <c r="O5926" s="2">
        <f>SUM(O5925:O5925)</f>
        <v>0</v>
      </c>
      <c r="P5926" s="9"/>
      <c r="Q5926" s="2">
        <f>SUM(Q5925:Q5925)</f>
        <v>0</v>
      </c>
      <c r="V5926" s="37"/>
    </row>
    <row r="5927" spans="1:22" ht="11.85" hidden="1" customHeight="1" x14ac:dyDescent="0.2">
      <c r="L5927" s="9"/>
      <c r="N5927" s="9"/>
      <c r="P5927" s="9"/>
      <c r="T5927" s="11"/>
    </row>
    <row r="5928" spans="1:22" ht="11.85" customHeight="1" x14ac:dyDescent="0.2">
      <c r="A5928" s="3" t="s">
        <v>2185</v>
      </c>
      <c r="C5928" s="2">
        <f>+C5918+C5926+C5907+C5922+C5911</f>
        <v>12743.1</v>
      </c>
      <c r="E5928" s="2">
        <f>+E5918+E5926+E5907+E5922+E5911</f>
        <v>1523.03</v>
      </c>
      <c r="G5928" s="2">
        <f>+G5918+G5926+G5907+G5922+G5911</f>
        <v>5367.32</v>
      </c>
      <c r="I5928" s="2">
        <f>+I5918+I5926+I5907+I5922+I5911</f>
        <v>23500</v>
      </c>
      <c r="K5928" s="2">
        <f>+K5918+K5926+K5907+K5922+K5911</f>
        <v>23500</v>
      </c>
      <c r="L5928" s="9"/>
      <c r="M5928" s="2">
        <f>+M5918+M5926+M5907+M5922+M5911</f>
        <v>3500</v>
      </c>
      <c r="N5928" s="9"/>
      <c r="O5928" s="2">
        <f>+O5918+O5926+O5907+O5922+O5911</f>
        <v>0</v>
      </c>
      <c r="P5928" s="9"/>
      <c r="Q5928" s="2">
        <f>+Q5918+Q5926+Q5907+Q5922+Q5911</f>
        <v>3500</v>
      </c>
      <c r="R5928" s="54"/>
      <c r="U5928" s="13"/>
    </row>
    <row r="5929" spans="1:22" ht="11.85" customHeight="1" x14ac:dyDescent="0.2">
      <c r="L5929" s="9"/>
      <c r="N5929" s="9"/>
      <c r="P5929" s="9"/>
      <c r="T5929" s="11"/>
    </row>
    <row r="5930" spans="1:22" ht="11.85" customHeight="1" x14ac:dyDescent="0.2">
      <c r="L5930" s="9"/>
      <c r="N5930" s="9"/>
      <c r="P5930" s="9"/>
    </row>
    <row r="5931" spans="1:22" ht="11.85" customHeight="1" x14ac:dyDescent="0.2">
      <c r="L5931" s="9"/>
      <c r="N5931" s="9"/>
      <c r="P5931" s="9"/>
    </row>
    <row r="5932" spans="1:22" ht="11.85" customHeight="1" x14ac:dyDescent="0.2">
      <c r="L5932" s="9"/>
      <c r="N5932" s="9"/>
      <c r="P5932" s="9"/>
    </row>
    <row r="5933" spans="1:22" ht="11.85" customHeight="1" x14ac:dyDescent="0.2">
      <c r="L5933" s="9"/>
      <c r="N5933" s="9"/>
      <c r="P5933" s="9"/>
    </row>
    <row r="5934" spans="1:22" ht="11.25" customHeight="1" x14ac:dyDescent="0.2">
      <c r="A5934" s="1"/>
      <c r="B5934" s="1"/>
      <c r="E5934" s="2" t="str">
        <f>$E$1</f>
        <v>CITY OF BRADY</v>
      </c>
    </row>
    <row r="5935" spans="1:22" ht="11.25" customHeight="1" x14ac:dyDescent="0.2">
      <c r="E5935" s="2" t="str">
        <f>$E$2</f>
        <v>BUDGET  REPORT</v>
      </c>
    </row>
    <row r="5936" spans="1:22" ht="11.25" customHeight="1" x14ac:dyDescent="0.2">
      <c r="E5936" s="2" t="str">
        <f>$E$3</f>
        <v>FISCAL YEAR 2025 - 2026</v>
      </c>
    </row>
    <row r="5937" spans="1:20" ht="11.25" customHeight="1" x14ac:dyDescent="0.2">
      <c r="A5937" s="3" t="s">
        <v>2169</v>
      </c>
    </row>
    <row r="5938" spans="1:20" ht="11.25" customHeight="1" x14ac:dyDescent="0.2"/>
    <row r="5939" spans="1:20" ht="11.25" customHeight="1" x14ac:dyDescent="0.2">
      <c r="I5939" s="49" t="str">
        <f>$I$6</f>
        <v>(----- 2024-2025------)</v>
      </c>
      <c r="J5939" s="49"/>
      <c r="K5939" s="49"/>
      <c r="L5939" s="6"/>
      <c r="M5939" s="50" t="str">
        <f>$M$6</f>
        <v>2025-2026</v>
      </c>
      <c r="N5939" s="50"/>
      <c r="O5939" s="50"/>
      <c r="P5939" s="50"/>
      <c r="Q5939" s="50"/>
    </row>
    <row r="5940" spans="1:20" ht="11.25" customHeight="1" x14ac:dyDescent="0.2">
      <c r="C5940" s="5" t="str">
        <f>$C$7</f>
        <v>2021-2022</v>
      </c>
      <c r="D5940" s="5"/>
      <c r="E5940" s="5" t="str">
        <f>$E$7</f>
        <v>2022-2023</v>
      </c>
      <c r="F5940" s="5"/>
      <c r="G5940" s="5" t="str">
        <f>$G$7</f>
        <v>2023-2024</v>
      </c>
      <c r="H5940" s="5"/>
      <c r="I5940" s="5" t="s">
        <v>9</v>
      </c>
      <c r="J5940" s="5"/>
      <c r="K5940" s="5" t="str">
        <f>+$K$7</f>
        <v>PROJECTED</v>
      </c>
      <c r="L5940" s="6"/>
      <c r="M5940" s="5" t="str">
        <f>$M$7</f>
        <v>2025-2026</v>
      </c>
      <c r="N5940" s="6"/>
      <c r="O5940" s="5" t="str">
        <f>$O$7</f>
        <v>2025-2026</v>
      </c>
      <c r="P5940" s="6"/>
      <c r="Q5940" s="5" t="str">
        <f>$Q$7</f>
        <v>APPROVED</v>
      </c>
    </row>
    <row r="5941" spans="1:20" ht="11.25" customHeight="1" x14ac:dyDescent="0.2">
      <c r="A5941" s="7" t="s">
        <v>279</v>
      </c>
      <c r="C5941" s="8" t="s">
        <v>12</v>
      </c>
      <c r="D5941" s="5"/>
      <c r="E5941" s="8" t="s">
        <v>12</v>
      </c>
      <c r="F5941" s="5"/>
      <c r="G5941" s="8" t="s">
        <v>12</v>
      </c>
      <c r="H5941" s="5"/>
      <c r="I5941" s="8" t="s">
        <v>13</v>
      </c>
      <c r="J5941" s="5"/>
      <c r="K5941" s="8" t="s">
        <v>13</v>
      </c>
      <c r="L5941" s="6"/>
      <c r="M5941" s="8" t="str">
        <f>$M$8</f>
        <v>BASE</v>
      </c>
      <c r="N5941" s="6"/>
      <c r="O5941" s="8" t="str">
        <f>$O$8</f>
        <v>SUPPLEMENTAL</v>
      </c>
      <c r="P5941" s="6"/>
      <c r="Q5941" s="8" t="str">
        <f>$Q$8</f>
        <v>BUDGET</v>
      </c>
    </row>
    <row r="5942" spans="1:20" s="38" customFormat="1" ht="10.15" customHeight="1" x14ac:dyDescent="0.25">
      <c r="C5942" s="39"/>
      <c r="D5942" s="39"/>
      <c r="E5942" s="39"/>
      <c r="F5942" s="39"/>
      <c r="G5942" s="39"/>
      <c r="H5942" s="39"/>
      <c r="I5942" s="39"/>
      <c r="J5942" s="39"/>
      <c r="K5942" s="39"/>
      <c r="M5942" s="39"/>
      <c r="O5942" s="39"/>
      <c r="Q5942" s="39"/>
      <c r="R5942" s="61"/>
      <c r="S5942" s="39"/>
      <c r="T5942" s="4"/>
    </row>
    <row r="5943" spans="1:20" s="38" customFormat="1" ht="11.25" customHeight="1" x14ac:dyDescent="0.25">
      <c r="C5943" s="39"/>
      <c r="D5943" s="39"/>
      <c r="E5943" s="39"/>
      <c r="F5943" s="39"/>
      <c r="G5943" s="39"/>
      <c r="H5943" s="39"/>
      <c r="I5943" s="39"/>
      <c r="J5943" s="39"/>
      <c r="K5943" s="39"/>
      <c r="L5943" s="40"/>
      <c r="M5943" s="39"/>
      <c r="N5943" s="40"/>
      <c r="O5943" s="39"/>
      <c r="P5943" s="40"/>
      <c r="Q5943" s="39"/>
      <c r="R5943" s="61"/>
      <c r="S5943" s="39"/>
      <c r="T5943" s="4"/>
    </row>
    <row r="5944" spans="1:20" s="38" customFormat="1" ht="11.25" customHeight="1" thickBot="1" x14ac:dyDescent="0.3">
      <c r="A5944" s="3" t="s">
        <v>1130</v>
      </c>
      <c r="B5944" s="3"/>
      <c r="C5944" s="26">
        <f>+C5928</f>
        <v>12743.1</v>
      </c>
      <c r="D5944" s="2"/>
      <c r="E5944" s="26">
        <f>+E5928</f>
        <v>1523.03</v>
      </c>
      <c r="F5944" s="2"/>
      <c r="G5944" s="26">
        <f>+G5928</f>
        <v>5367.32</v>
      </c>
      <c r="H5944" s="2"/>
      <c r="I5944" s="26">
        <f>+I5928</f>
        <v>23500</v>
      </c>
      <c r="J5944" s="2"/>
      <c r="K5944" s="26">
        <f>+K5928</f>
        <v>23500</v>
      </c>
      <c r="L5944" s="9"/>
      <c r="M5944" s="34">
        <f>+M5928</f>
        <v>3500</v>
      </c>
      <c r="N5944" s="9"/>
      <c r="O5944" s="34">
        <f>+O5928</f>
        <v>0</v>
      </c>
      <c r="P5944" s="9"/>
      <c r="Q5944" s="34">
        <f>+Q5928</f>
        <v>3500</v>
      </c>
      <c r="R5944" s="51"/>
      <c r="S5944" s="39"/>
      <c r="T5944" s="4"/>
    </row>
    <row r="5945" spans="1:20" s="38" customFormat="1" ht="11.25" customHeight="1" thickTop="1" x14ac:dyDescent="0.25">
      <c r="A5945" s="3"/>
      <c r="B5945" s="3"/>
      <c r="C5945" s="2"/>
      <c r="D5945" s="2"/>
      <c r="E5945" s="2"/>
      <c r="F5945" s="2"/>
      <c r="G5945" s="2"/>
      <c r="H5945" s="2"/>
      <c r="I5945" s="2"/>
      <c r="J5945" s="2"/>
      <c r="K5945" s="2"/>
      <c r="L5945" s="9"/>
      <c r="M5945" s="2"/>
      <c r="N5945" s="9"/>
      <c r="O5945" s="2"/>
      <c r="P5945" s="9"/>
      <c r="Q5945" s="2"/>
      <c r="R5945" s="51"/>
      <c r="S5945" s="39"/>
      <c r="T5945" s="4"/>
    </row>
    <row r="5946" spans="1:20" s="38" customFormat="1" ht="11.25" customHeight="1" thickBot="1" x14ac:dyDescent="0.3">
      <c r="A5946" s="3" t="s">
        <v>1131</v>
      </c>
      <c r="B5946" s="3"/>
      <c r="C5946" s="26">
        <f>C5871-C5944</f>
        <v>-1065.7099999999991</v>
      </c>
      <c r="D5946" s="9"/>
      <c r="E5946" s="26">
        <f>E5871-E5944</f>
        <v>8441.3799999999992</v>
      </c>
      <c r="F5946" s="9"/>
      <c r="G5946" s="26">
        <f>G5871-G5944</f>
        <v>4522.5500000000011</v>
      </c>
      <c r="H5946" s="9"/>
      <c r="I5946" s="35">
        <f>I5871-I5944</f>
        <v>-17500</v>
      </c>
      <c r="J5946" s="25"/>
      <c r="K5946" s="35">
        <f>K5871-K5944</f>
        <v>-17500</v>
      </c>
      <c r="L5946" s="25"/>
      <c r="M5946" s="35">
        <f>M5871-M5944</f>
        <v>3500</v>
      </c>
      <c r="N5946" s="25"/>
      <c r="O5946" s="35">
        <f>O5871-O5944</f>
        <v>0</v>
      </c>
      <c r="P5946" s="25"/>
      <c r="Q5946" s="35">
        <f>Q5871-Q5944</f>
        <v>3500</v>
      </c>
      <c r="R5946" s="51"/>
      <c r="S5946" s="39"/>
      <c r="T5946" s="4"/>
    </row>
    <row r="5947" spans="1:20" s="38" customFormat="1" ht="11.25" customHeight="1" thickTop="1" x14ac:dyDescent="0.25">
      <c r="A5947" s="3"/>
      <c r="B5947" s="3"/>
      <c r="C5947" s="2"/>
      <c r="D5947" s="2"/>
      <c r="E5947" s="2"/>
      <c r="F5947" s="2"/>
      <c r="G5947" s="2"/>
      <c r="H5947" s="2"/>
      <c r="I5947" s="2"/>
      <c r="J5947" s="2"/>
      <c r="K5947" s="2"/>
      <c r="L5947" s="9"/>
      <c r="M5947" s="2"/>
      <c r="N5947" s="9"/>
      <c r="O5947" s="2"/>
      <c r="P5947" s="9"/>
      <c r="Q5947" s="2"/>
      <c r="R5947" s="51"/>
      <c r="S5947" s="39"/>
      <c r="T5947" s="4"/>
    </row>
    <row r="5948" spans="1:20" s="38" customFormat="1" ht="11.25" customHeight="1" x14ac:dyDescent="0.25">
      <c r="A5948" s="3"/>
      <c r="B5948" s="3"/>
      <c r="C5948" s="2"/>
      <c r="D5948" s="2"/>
      <c r="E5948" s="2"/>
      <c r="F5948" s="2"/>
      <c r="G5948" s="2"/>
      <c r="H5948" s="2"/>
      <c r="I5948" s="2"/>
      <c r="J5948" s="2"/>
      <c r="K5948" s="2"/>
      <c r="L5948" s="9"/>
      <c r="M5948" s="2"/>
      <c r="N5948" s="9"/>
      <c r="O5948" s="2"/>
      <c r="P5948" s="9"/>
      <c r="Q5948" s="2"/>
      <c r="R5948" s="51"/>
      <c r="S5948" s="39"/>
      <c r="T5948" s="4"/>
    </row>
    <row r="5949" spans="1:20" s="38" customFormat="1" ht="11.25" customHeight="1" x14ac:dyDescent="0.25">
      <c r="A5949" s="3" t="s">
        <v>1132</v>
      </c>
      <c r="B5949" s="3"/>
      <c r="C5949" s="2"/>
      <c r="D5949" s="2"/>
      <c r="E5949" s="2"/>
      <c r="F5949" s="2"/>
      <c r="G5949" s="2"/>
      <c r="H5949" s="2"/>
      <c r="I5949" s="2"/>
      <c r="J5949" s="2"/>
      <c r="K5949" s="2"/>
      <c r="L5949" s="9"/>
      <c r="M5949" s="2"/>
      <c r="N5949" s="9"/>
      <c r="O5949" s="2"/>
      <c r="P5949" s="9"/>
      <c r="Q5949" s="2"/>
      <c r="R5949" s="51"/>
      <c r="S5949" s="39"/>
      <c r="T5949" s="4"/>
    </row>
    <row r="5950" spans="1:20" s="38" customFormat="1" ht="11.25" customHeight="1" thickBot="1" x14ac:dyDescent="0.3">
      <c r="A5950" s="3" t="s">
        <v>17</v>
      </c>
      <c r="B5950" s="3"/>
      <c r="C5950" s="26">
        <f>C5852+C5871-C5928</f>
        <v>17346.260000000002</v>
      </c>
      <c r="D5950" s="2"/>
      <c r="E5950" s="26">
        <f>E5852+E5871-E5928</f>
        <v>25787.640000000003</v>
      </c>
      <c r="F5950" s="2"/>
      <c r="G5950" s="26">
        <f>G5852+G5871-G5928</f>
        <v>30310.190000000002</v>
      </c>
      <c r="H5950" s="2"/>
      <c r="I5950" s="26">
        <f>I5852+I5871-I5928</f>
        <v>12810.190000000002</v>
      </c>
      <c r="J5950" s="2"/>
      <c r="K5950" s="26">
        <f>K5852+K5871-K5928</f>
        <v>12810.190000000002</v>
      </c>
      <c r="L5950" s="9"/>
      <c r="M5950" s="34">
        <f>M5852+M5871-M5928</f>
        <v>16310.190000000002</v>
      </c>
      <c r="N5950" s="9"/>
      <c r="O5950" s="2"/>
      <c r="P5950" s="9"/>
      <c r="Q5950" s="34">
        <f>Q5852+Q5871-Q5928</f>
        <v>16310.190000000002</v>
      </c>
      <c r="R5950" s="51"/>
      <c r="S5950" s="39"/>
      <c r="T5950" s="4"/>
    </row>
    <row r="5951" spans="1:20" s="38" customFormat="1" ht="11.25" customHeight="1" thickTop="1" x14ac:dyDescent="0.25">
      <c r="A5951" s="3"/>
      <c r="B5951" s="3"/>
      <c r="C5951" s="2"/>
      <c r="D5951" s="2"/>
      <c r="E5951" s="2"/>
      <c r="F5951" s="2"/>
      <c r="G5951" s="2"/>
      <c r="H5951" s="2"/>
      <c r="I5951" s="2"/>
      <c r="J5951" s="2"/>
      <c r="K5951" s="2"/>
      <c r="L5951" s="9"/>
      <c r="M5951" s="2"/>
      <c r="N5951" s="9"/>
      <c r="O5951" s="2"/>
      <c r="P5951" s="9"/>
      <c r="Q5951" s="2"/>
      <c r="R5951" s="51"/>
      <c r="S5951" s="39"/>
      <c r="T5951" s="4"/>
    </row>
    <row r="5952" spans="1:20" s="38" customFormat="1" ht="11.25" customHeight="1" x14ac:dyDescent="0.25">
      <c r="C5952" s="39"/>
      <c r="D5952" s="39"/>
      <c r="E5952" s="39"/>
      <c r="F5952" s="39"/>
      <c r="G5952" s="39"/>
      <c r="H5952" s="39"/>
      <c r="I5952" s="39"/>
      <c r="J5952" s="39"/>
      <c r="K5952" s="39"/>
      <c r="M5952" s="39"/>
      <c r="O5952" s="39"/>
      <c r="Q5952" s="39"/>
      <c r="R5952" s="61"/>
      <c r="S5952" s="39"/>
      <c r="T5952" s="4"/>
    </row>
    <row r="5953" ht="11.25" customHeight="1" x14ac:dyDescent="0.2"/>
    <row r="5954" ht="11.85" customHeight="1" x14ac:dyDescent="0.2"/>
    <row r="5955" ht="11.85" customHeight="1" x14ac:dyDescent="0.2"/>
    <row r="5956" ht="11.85" customHeight="1" x14ac:dyDescent="0.2"/>
    <row r="5957" ht="11.85" customHeight="1" x14ac:dyDescent="0.2"/>
    <row r="5958" ht="11.85" customHeight="1" x14ac:dyDescent="0.2"/>
    <row r="5959" ht="11.85" customHeight="1" x14ac:dyDescent="0.2"/>
    <row r="5960" ht="11.85" customHeight="1" x14ac:dyDescent="0.2"/>
    <row r="5961" ht="11.85" customHeight="1" x14ac:dyDescent="0.2"/>
    <row r="5962" ht="11.85" customHeight="1" x14ac:dyDescent="0.2"/>
    <row r="5963" ht="11.85" customHeight="1" x14ac:dyDescent="0.2"/>
    <row r="5964" ht="11.85" customHeight="1" x14ac:dyDescent="0.2"/>
    <row r="5965" ht="11.85" customHeight="1" x14ac:dyDescent="0.2"/>
    <row r="5966" ht="11.85" customHeight="1" x14ac:dyDescent="0.2"/>
    <row r="5967" ht="11.85" customHeight="1" x14ac:dyDescent="0.2"/>
    <row r="5968" ht="11.85" customHeight="1" x14ac:dyDescent="0.2"/>
    <row r="5969" ht="11.85" customHeight="1" x14ac:dyDescent="0.2"/>
    <row r="5970" ht="11.85" customHeight="1" x14ac:dyDescent="0.2"/>
    <row r="5971" ht="11.85" customHeight="1" x14ac:dyDescent="0.2"/>
    <row r="5972" ht="11.85" customHeight="1" x14ac:dyDescent="0.2"/>
    <row r="5973" ht="11.85" customHeight="1" x14ac:dyDescent="0.2"/>
    <row r="5974" ht="11.85" customHeight="1" x14ac:dyDescent="0.2"/>
    <row r="5975" ht="11.85" customHeight="1" x14ac:dyDescent="0.2"/>
    <row r="5976" ht="11.85" customHeight="1" x14ac:dyDescent="0.2"/>
    <row r="5977" ht="11.85" customHeight="1" x14ac:dyDescent="0.2"/>
    <row r="5978" ht="11.85" customHeight="1" x14ac:dyDescent="0.2"/>
    <row r="5979" ht="11.85" customHeight="1" x14ac:dyDescent="0.2"/>
    <row r="5980" ht="11.85" customHeight="1" x14ac:dyDescent="0.2"/>
    <row r="5981" ht="11.85" customHeight="1" x14ac:dyDescent="0.2"/>
    <row r="5982" ht="11.85" customHeight="1" x14ac:dyDescent="0.2"/>
    <row r="5983" ht="11.85" customHeight="1" x14ac:dyDescent="0.2"/>
    <row r="5984" ht="11.85" customHeight="1" x14ac:dyDescent="0.2"/>
    <row r="5985" spans="1:20" ht="11.85" customHeight="1" x14ac:dyDescent="0.2"/>
    <row r="5986" spans="1:20" ht="11.85" customHeight="1" x14ac:dyDescent="0.2"/>
    <row r="5987" spans="1:20" ht="11.85" customHeight="1" x14ac:dyDescent="0.2"/>
    <row r="5988" spans="1:20" ht="11.85" customHeight="1" x14ac:dyDescent="0.2"/>
    <row r="5989" spans="1:20" ht="11.85" customHeight="1" x14ac:dyDescent="0.2"/>
    <row r="5990" spans="1:20" ht="11.85" customHeight="1" x14ac:dyDescent="0.2"/>
    <row r="5991" spans="1:20" ht="11.85" customHeight="1" x14ac:dyDescent="0.2"/>
    <row r="5992" spans="1:20" ht="11.85" customHeight="1" x14ac:dyDescent="0.2"/>
    <row r="5993" spans="1:20" ht="11.85" customHeight="1" x14ac:dyDescent="0.2"/>
    <row r="5994" spans="1:20" s="38" customFormat="1" ht="11.25" customHeight="1" x14ac:dyDescent="0.25">
      <c r="A5994" s="3"/>
      <c r="B5994" s="3"/>
      <c r="C5994" s="2"/>
      <c r="D5994" s="2"/>
      <c r="E5994" s="2"/>
      <c r="F5994" s="2"/>
      <c r="G5994" s="2"/>
      <c r="H5994" s="2"/>
      <c r="I5994" s="2"/>
      <c r="J5994" s="2"/>
      <c r="K5994" s="2"/>
      <c r="L5994" s="9"/>
      <c r="M5994" s="2"/>
      <c r="N5994" s="9"/>
      <c r="O5994" s="2"/>
      <c r="P5994" s="9"/>
      <c r="Q5994" s="2"/>
      <c r="R5994" s="51"/>
      <c r="S5994" s="39"/>
      <c r="T5994" s="4"/>
    </row>
    <row r="5995" spans="1:20" s="38" customFormat="1" ht="11.25" customHeight="1" x14ac:dyDescent="0.25">
      <c r="A5995" s="3"/>
      <c r="B5995" s="3"/>
      <c r="C5995" s="2"/>
      <c r="D5995" s="2"/>
      <c r="E5995" s="2"/>
      <c r="F5995" s="2"/>
      <c r="G5995" s="2"/>
      <c r="H5995" s="2"/>
      <c r="I5995" s="2"/>
      <c r="J5995" s="2"/>
      <c r="K5995" s="2"/>
      <c r="L5995" s="9"/>
      <c r="M5995" s="2"/>
      <c r="N5995" s="9"/>
      <c r="O5995" s="2"/>
      <c r="P5995" s="9"/>
      <c r="Q5995" s="2"/>
      <c r="R5995" s="51"/>
      <c r="S5995" s="39"/>
      <c r="T5995" s="4"/>
    </row>
    <row r="5996" spans="1:20" s="38" customFormat="1" ht="11.25" customHeight="1" x14ac:dyDescent="0.25">
      <c r="A5996" s="3"/>
      <c r="B5996" s="3"/>
      <c r="C5996" s="2"/>
      <c r="D5996" s="2"/>
      <c r="E5996" s="2"/>
      <c r="F5996" s="2"/>
      <c r="G5996" s="2"/>
      <c r="H5996" s="2"/>
      <c r="I5996" s="2"/>
      <c r="J5996" s="2"/>
      <c r="K5996" s="2"/>
      <c r="L5996" s="9"/>
      <c r="M5996" s="2"/>
      <c r="N5996" s="9"/>
      <c r="O5996" s="2"/>
      <c r="P5996" s="9"/>
      <c r="Q5996" s="2"/>
      <c r="R5996" s="51"/>
      <c r="S5996" s="39"/>
      <c r="T5996" s="4"/>
    </row>
    <row r="5997" spans="1:20" s="38" customFormat="1" ht="11.25" customHeight="1" x14ac:dyDescent="0.25">
      <c r="A5997" s="3"/>
      <c r="B5997" s="3"/>
      <c r="C5997" s="2"/>
      <c r="D5997" s="2"/>
      <c r="E5997" s="2"/>
      <c r="F5997" s="2"/>
      <c r="G5997" s="2"/>
      <c r="H5997" s="2"/>
      <c r="I5997" s="2"/>
      <c r="J5997" s="2"/>
      <c r="K5997" s="2"/>
      <c r="L5997" s="9"/>
      <c r="M5997" s="2"/>
      <c r="N5997" s="9"/>
      <c r="O5997" s="2"/>
      <c r="P5997" s="9"/>
      <c r="Q5997" s="2"/>
      <c r="R5997" s="51"/>
      <c r="S5997" s="39"/>
      <c r="T5997" s="4"/>
    </row>
    <row r="5998" spans="1:20" s="38" customFormat="1" ht="11.25" customHeight="1" x14ac:dyDescent="0.25">
      <c r="A5998" s="3"/>
      <c r="B5998" s="3"/>
      <c r="C5998" s="2"/>
      <c r="D5998" s="2"/>
      <c r="E5998" s="2"/>
      <c r="F5998" s="2"/>
      <c r="G5998" s="2"/>
      <c r="H5998" s="2"/>
      <c r="I5998" s="2"/>
      <c r="J5998" s="2"/>
      <c r="K5998" s="2"/>
      <c r="L5998" s="9"/>
      <c r="M5998" s="2"/>
      <c r="N5998" s="9"/>
      <c r="O5998" s="2"/>
      <c r="P5998" s="9"/>
      <c r="Q5998" s="2"/>
      <c r="R5998" s="51"/>
      <c r="S5998" s="39"/>
      <c r="T5998" s="4"/>
    </row>
    <row r="5999" spans="1:20" s="38" customFormat="1" ht="11.25" customHeight="1" x14ac:dyDescent="0.25">
      <c r="A5999" s="3"/>
      <c r="B5999" s="3"/>
      <c r="C5999" s="2"/>
      <c r="D5999" s="2"/>
      <c r="E5999" s="2"/>
      <c r="F5999" s="2"/>
      <c r="G5999" s="2"/>
      <c r="H5999" s="2"/>
      <c r="I5999" s="2"/>
      <c r="J5999" s="2"/>
      <c r="K5999" s="2"/>
      <c r="L5999" s="9"/>
      <c r="M5999" s="2"/>
      <c r="N5999" s="9"/>
      <c r="O5999" s="2"/>
      <c r="P5999" s="9"/>
      <c r="Q5999" s="2"/>
      <c r="R5999" s="51"/>
      <c r="S5999" s="39"/>
      <c r="T5999" s="4"/>
    </row>
    <row r="6000" spans="1:20" s="38" customFormat="1" ht="11.25" customHeight="1" x14ac:dyDescent="0.25">
      <c r="A6000" s="3"/>
      <c r="B6000" s="3"/>
      <c r="C6000" s="2"/>
      <c r="D6000" s="2"/>
      <c r="E6000" s="2"/>
      <c r="F6000" s="2"/>
      <c r="G6000" s="2"/>
      <c r="H6000" s="2"/>
      <c r="I6000" s="2"/>
      <c r="J6000" s="2"/>
      <c r="K6000" s="2"/>
      <c r="L6000" s="9"/>
      <c r="M6000" s="2"/>
      <c r="N6000" s="9"/>
      <c r="O6000" s="2"/>
      <c r="P6000" s="9"/>
      <c r="Q6000" s="2"/>
      <c r="R6000" s="51"/>
      <c r="S6000" s="39"/>
      <c r="T6000" s="4"/>
    </row>
    <row r="6001" spans="1:20" s="38" customFormat="1" ht="11.25" customHeight="1" x14ac:dyDescent="0.25">
      <c r="A6001" s="3"/>
      <c r="B6001" s="3"/>
      <c r="C6001" s="2"/>
      <c r="D6001" s="2"/>
      <c r="E6001" s="2"/>
      <c r="F6001" s="2"/>
      <c r="G6001" s="2"/>
      <c r="H6001" s="2"/>
      <c r="I6001" s="2"/>
      <c r="J6001" s="2"/>
      <c r="K6001" s="2"/>
      <c r="L6001" s="9"/>
      <c r="M6001" s="2"/>
      <c r="N6001" s="9"/>
      <c r="O6001" s="2"/>
      <c r="P6001" s="9"/>
      <c r="Q6001" s="2"/>
      <c r="R6001" s="51"/>
      <c r="S6001" s="39"/>
      <c r="T6001" s="4"/>
    </row>
    <row r="6002" spans="1:20" s="38" customFormat="1" ht="11.25" customHeight="1" x14ac:dyDescent="0.25">
      <c r="A6002" s="3"/>
      <c r="B6002" s="3"/>
      <c r="C6002" s="2"/>
      <c r="D6002" s="2"/>
      <c r="E6002" s="2"/>
      <c r="F6002" s="2"/>
      <c r="G6002" s="2"/>
      <c r="H6002" s="2"/>
      <c r="I6002" s="2"/>
      <c r="J6002" s="2"/>
      <c r="K6002" s="2"/>
      <c r="L6002" s="9"/>
      <c r="M6002" s="2"/>
      <c r="N6002" s="9"/>
      <c r="O6002" s="2"/>
      <c r="P6002" s="9"/>
      <c r="Q6002" s="2"/>
      <c r="R6002" s="51"/>
      <c r="S6002" s="39"/>
      <c r="T6002" s="4"/>
    </row>
    <row r="6003" spans="1:20" s="38" customFormat="1" ht="11.25" customHeight="1" x14ac:dyDescent="0.25">
      <c r="A6003" s="3"/>
      <c r="B6003" s="3"/>
      <c r="C6003" s="2"/>
      <c r="D6003" s="2"/>
      <c r="E6003" s="2"/>
      <c r="F6003" s="2"/>
      <c r="G6003" s="2"/>
      <c r="H6003" s="2"/>
      <c r="I6003" s="2"/>
      <c r="J6003" s="2"/>
      <c r="K6003" s="2"/>
      <c r="L6003" s="9"/>
      <c r="M6003" s="2"/>
      <c r="N6003" s="9"/>
      <c r="O6003" s="2"/>
      <c r="P6003" s="9"/>
      <c r="Q6003" s="2"/>
      <c r="R6003" s="51"/>
      <c r="S6003" s="39"/>
      <c r="T6003" s="4"/>
    </row>
    <row r="6004" spans="1:20" s="38" customFormat="1" ht="11.25" customHeight="1" x14ac:dyDescent="0.25">
      <c r="A6004" s="3"/>
      <c r="B6004" s="3"/>
      <c r="C6004" s="2"/>
      <c r="D6004" s="2"/>
      <c r="E6004" s="2"/>
      <c r="F6004" s="2"/>
      <c r="G6004" s="2"/>
      <c r="H6004" s="2"/>
      <c r="I6004" s="2"/>
      <c r="J6004" s="2"/>
      <c r="K6004" s="2"/>
      <c r="L6004" s="9"/>
      <c r="M6004" s="2"/>
      <c r="N6004" s="9"/>
      <c r="O6004" s="2"/>
      <c r="P6004" s="9"/>
      <c r="Q6004" s="2"/>
      <c r="R6004" s="51"/>
      <c r="S6004" s="39"/>
      <c r="T6004" s="4"/>
    </row>
    <row r="6005" spans="1:20" s="38" customFormat="1" ht="11.25" customHeight="1" x14ac:dyDescent="0.25">
      <c r="A6005" s="3"/>
      <c r="B6005" s="3"/>
      <c r="C6005" s="2"/>
      <c r="D6005" s="2"/>
      <c r="E6005" s="2"/>
      <c r="F6005" s="2"/>
      <c r="G6005" s="2"/>
      <c r="H6005" s="2"/>
      <c r="I6005" s="2"/>
      <c r="J6005" s="2"/>
      <c r="K6005" s="2"/>
      <c r="L6005" s="9"/>
      <c r="M6005" s="2"/>
      <c r="N6005" s="9"/>
      <c r="O6005" s="2"/>
      <c r="P6005" s="9"/>
      <c r="Q6005" s="2"/>
      <c r="R6005" s="51"/>
      <c r="S6005" s="39"/>
      <c r="T6005" s="4"/>
    </row>
    <row r="6006" spans="1:20" s="38" customFormat="1" ht="11.25" customHeight="1" x14ac:dyDescent="0.25">
      <c r="A6006" s="3"/>
      <c r="B6006" s="3"/>
      <c r="C6006" s="2"/>
      <c r="D6006" s="2"/>
      <c r="E6006" s="2"/>
      <c r="F6006" s="2"/>
      <c r="G6006" s="2"/>
      <c r="H6006" s="2"/>
      <c r="I6006" s="2"/>
      <c r="J6006" s="2"/>
      <c r="K6006" s="2"/>
      <c r="L6006" s="9"/>
      <c r="M6006" s="2"/>
      <c r="N6006" s="9"/>
      <c r="O6006" s="2"/>
      <c r="P6006" s="9"/>
      <c r="Q6006" s="2"/>
      <c r="R6006" s="51"/>
      <c r="S6006" s="39"/>
      <c r="T6006" s="4"/>
    </row>
    <row r="6007" spans="1:20" s="38" customFormat="1" ht="11.25" customHeight="1" x14ac:dyDescent="0.25">
      <c r="A6007" s="3"/>
      <c r="B6007" s="3"/>
      <c r="C6007" s="2"/>
      <c r="D6007" s="2"/>
      <c r="E6007" s="2"/>
      <c r="F6007" s="2"/>
      <c r="G6007" s="2"/>
      <c r="H6007" s="2"/>
      <c r="I6007" s="2"/>
      <c r="J6007" s="2"/>
      <c r="K6007" s="2"/>
      <c r="L6007" s="9"/>
      <c r="M6007" s="2"/>
      <c r="N6007" s="9"/>
      <c r="O6007" s="2"/>
      <c r="P6007" s="9"/>
      <c r="Q6007" s="2"/>
      <c r="R6007" s="51"/>
      <c r="S6007" s="39"/>
      <c r="T6007" s="4"/>
    </row>
    <row r="6008" spans="1:20" s="38" customFormat="1" ht="11.25" customHeight="1" x14ac:dyDescent="0.25">
      <c r="A6008" s="3"/>
      <c r="B6008" s="3"/>
      <c r="C6008" s="2"/>
      <c r="D6008" s="2"/>
      <c r="E6008" s="2"/>
      <c r="F6008" s="2"/>
      <c r="G6008" s="2"/>
      <c r="H6008" s="2"/>
      <c r="I6008" s="2"/>
      <c r="J6008" s="2"/>
      <c r="K6008" s="2"/>
      <c r="L6008" s="9"/>
      <c r="M6008" s="2"/>
      <c r="N6008" s="9"/>
      <c r="O6008" s="2"/>
      <c r="P6008" s="9"/>
      <c r="Q6008" s="2"/>
      <c r="R6008" s="51"/>
      <c r="S6008" s="39"/>
      <c r="T6008" s="4"/>
    </row>
    <row r="6009" spans="1:20" s="38" customFormat="1" ht="11.25" customHeight="1" x14ac:dyDescent="0.25">
      <c r="A6009" s="3"/>
      <c r="B6009" s="3"/>
      <c r="C6009" s="2"/>
      <c r="D6009" s="2"/>
      <c r="E6009" s="2"/>
      <c r="F6009" s="2"/>
      <c r="G6009" s="2"/>
      <c r="H6009" s="2"/>
      <c r="I6009" s="2"/>
      <c r="J6009" s="2"/>
      <c r="K6009" s="2"/>
      <c r="L6009" s="9"/>
      <c r="M6009" s="2"/>
      <c r="N6009" s="9"/>
      <c r="O6009" s="2"/>
      <c r="P6009" s="9"/>
      <c r="Q6009" s="2"/>
      <c r="R6009" s="51"/>
      <c r="S6009" s="39"/>
      <c r="T6009" s="4"/>
    </row>
    <row r="6010" spans="1:20" s="38" customFormat="1" ht="11.25" customHeight="1" x14ac:dyDescent="0.25">
      <c r="A6010" s="3"/>
      <c r="B6010" s="3"/>
      <c r="C6010" s="2"/>
      <c r="D6010" s="2"/>
      <c r="E6010" s="2"/>
      <c r="F6010" s="2"/>
      <c r="G6010" s="2"/>
      <c r="H6010" s="2"/>
      <c r="I6010" s="2"/>
      <c r="J6010" s="2"/>
      <c r="K6010" s="2"/>
      <c r="L6010" s="9"/>
      <c r="M6010" s="2"/>
      <c r="N6010" s="9"/>
      <c r="O6010" s="2"/>
      <c r="P6010" s="9"/>
      <c r="Q6010" s="2"/>
      <c r="R6010" s="51"/>
      <c r="S6010" s="39"/>
      <c r="T6010" s="4"/>
    </row>
    <row r="6011" spans="1:20" s="38" customFormat="1" ht="11.25" customHeight="1" x14ac:dyDescent="0.25">
      <c r="A6011" s="3"/>
      <c r="B6011" s="3"/>
      <c r="C6011" s="2"/>
      <c r="D6011" s="2"/>
      <c r="E6011" s="2"/>
      <c r="F6011" s="2"/>
      <c r="G6011" s="2"/>
      <c r="H6011" s="2"/>
      <c r="I6011" s="2"/>
      <c r="J6011" s="2"/>
      <c r="K6011" s="2"/>
      <c r="L6011" s="9"/>
      <c r="M6011" s="2"/>
      <c r="N6011" s="9"/>
      <c r="O6011" s="2"/>
      <c r="P6011" s="9"/>
      <c r="Q6011" s="2"/>
      <c r="R6011" s="51"/>
      <c r="S6011" s="39"/>
      <c r="T6011" s="4"/>
    </row>
    <row r="6012" spans="1:20" s="38" customFormat="1" ht="11.25" customHeight="1" x14ac:dyDescent="0.25">
      <c r="A6012" s="3"/>
      <c r="B6012" s="3"/>
      <c r="C6012" s="2"/>
      <c r="D6012" s="2"/>
      <c r="E6012" s="2"/>
      <c r="F6012" s="2"/>
      <c r="G6012" s="2"/>
      <c r="H6012" s="2"/>
      <c r="I6012" s="2"/>
      <c r="J6012" s="2"/>
      <c r="K6012" s="2"/>
      <c r="L6012" s="9"/>
      <c r="M6012" s="2"/>
      <c r="N6012" s="9"/>
      <c r="O6012" s="2"/>
      <c r="P6012" s="9"/>
      <c r="Q6012" s="2"/>
      <c r="R6012" s="51"/>
      <c r="S6012" s="39"/>
      <c r="T6012" s="4"/>
    </row>
    <row r="6013" spans="1:20" s="38" customFormat="1" ht="11.25" customHeight="1" x14ac:dyDescent="0.25">
      <c r="A6013" s="3"/>
      <c r="B6013" s="3"/>
      <c r="C6013" s="2"/>
      <c r="D6013" s="2"/>
      <c r="E6013" s="2"/>
      <c r="F6013" s="2"/>
      <c r="G6013" s="2"/>
      <c r="H6013" s="2"/>
      <c r="I6013" s="2"/>
      <c r="J6013" s="2"/>
      <c r="K6013" s="2"/>
      <c r="L6013" s="9"/>
      <c r="M6013" s="2"/>
      <c r="N6013" s="9"/>
      <c r="O6013" s="2"/>
      <c r="P6013" s="9"/>
      <c r="Q6013" s="2"/>
      <c r="R6013" s="51"/>
      <c r="S6013" s="39"/>
      <c r="T6013" s="4"/>
    </row>
    <row r="6014" spans="1:20" s="38" customFormat="1" ht="11.25" customHeight="1" x14ac:dyDescent="0.25">
      <c r="C6014" s="39"/>
      <c r="D6014" s="39"/>
      <c r="E6014" s="39"/>
      <c r="F6014" s="39"/>
      <c r="G6014" s="39"/>
      <c r="H6014" s="39"/>
      <c r="I6014" s="39"/>
      <c r="J6014" s="39"/>
      <c r="K6014" s="39"/>
      <c r="M6014" s="39"/>
      <c r="O6014" s="39"/>
      <c r="Q6014" s="39"/>
      <c r="R6014" s="61"/>
      <c r="S6014" s="39"/>
      <c r="T6014" s="4"/>
    </row>
    <row r="6015" spans="1:20" ht="11.25" customHeight="1" x14ac:dyDescent="0.2"/>
    <row r="6016" spans="1:20" ht="11.25" customHeight="1" x14ac:dyDescent="0.2"/>
    <row r="6017" ht="11.25" customHeight="1" x14ac:dyDescent="0.2"/>
    <row r="6018" ht="11.25" customHeight="1" x14ac:dyDescent="0.2"/>
    <row r="6019" ht="11.25" customHeight="1" x14ac:dyDescent="0.2"/>
    <row r="6020" ht="11.25" customHeight="1" x14ac:dyDescent="0.2"/>
    <row r="6021" ht="11.25" customHeight="1" x14ac:dyDescent="0.2"/>
    <row r="6022" ht="11.25" customHeight="1" x14ac:dyDescent="0.2"/>
    <row r="6023" ht="11.25" customHeight="1" x14ac:dyDescent="0.2"/>
    <row r="6024" ht="11.25" customHeight="1" x14ac:dyDescent="0.2"/>
    <row r="6025" ht="11.25" customHeight="1" x14ac:dyDescent="0.2"/>
    <row r="6026" ht="11.25" customHeight="1" x14ac:dyDescent="0.2"/>
    <row r="6027" ht="11.25" customHeight="1" x14ac:dyDescent="0.2"/>
    <row r="6028" ht="11.25" customHeight="1" x14ac:dyDescent="0.2"/>
    <row r="6029" ht="11.25" customHeight="1" x14ac:dyDescent="0.2"/>
    <row r="6030" ht="11.25" customHeight="1" x14ac:dyDescent="0.2"/>
    <row r="6031" ht="11.25" customHeight="1" x14ac:dyDescent="0.2"/>
    <row r="6032" ht="11.25" customHeight="1" x14ac:dyDescent="0.2"/>
    <row r="6033" ht="11.25" customHeight="1" x14ac:dyDescent="0.2"/>
    <row r="6034" ht="11.25" customHeight="1" x14ac:dyDescent="0.2"/>
    <row r="6035" ht="11.25" customHeight="1" x14ac:dyDescent="0.2"/>
  </sheetData>
  <mergeCells count="202">
    <mergeCell ref="I217:K217"/>
    <mergeCell ref="M217:Q217"/>
    <mergeCell ref="I292:K292"/>
    <mergeCell ref="M292:Q292"/>
    <mergeCell ref="I381:K381"/>
    <mergeCell ref="M381:Q381"/>
    <mergeCell ref="I6:K6"/>
    <mergeCell ref="M6:Q6"/>
    <mergeCell ref="I80:K80"/>
    <mergeCell ref="M80:Q80"/>
    <mergeCell ref="I151:K151"/>
    <mergeCell ref="M151:Q151"/>
    <mergeCell ref="I637:K637"/>
    <mergeCell ref="M637:Q637"/>
    <mergeCell ref="I704:K704"/>
    <mergeCell ref="M704:Q704"/>
    <mergeCell ref="I771:K771"/>
    <mergeCell ref="M771:Q771"/>
    <mergeCell ref="I446:K446"/>
    <mergeCell ref="M446:Q446"/>
    <mergeCell ref="I511:K511"/>
    <mergeCell ref="M511:Q511"/>
    <mergeCell ref="I574:K574"/>
    <mergeCell ref="M574:Q574"/>
    <mergeCell ref="I1024:K1024"/>
    <mergeCell ref="M1024:Q1024"/>
    <mergeCell ref="I1087:K1087"/>
    <mergeCell ref="M1087:Q1087"/>
    <mergeCell ref="I1151:K1151"/>
    <mergeCell ref="M1151:Q1151"/>
    <mergeCell ref="I834:K834"/>
    <mergeCell ref="M834:Q834"/>
    <mergeCell ref="I897:K897"/>
    <mergeCell ref="M897:Q897"/>
    <mergeCell ref="I959:K959"/>
    <mergeCell ref="M959:Q959"/>
    <mergeCell ref="I1408:K1408"/>
    <mergeCell ref="M1408:Q1408"/>
    <mergeCell ref="I1475:K1475"/>
    <mergeCell ref="M1475:Q1475"/>
    <mergeCell ref="I1551:K1551"/>
    <mergeCell ref="M1551:Q1551"/>
    <mergeCell ref="I1214:K1214"/>
    <mergeCell ref="M1214:Q1214"/>
    <mergeCell ref="I1280:K1280"/>
    <mergeCell ref="M1280:Q1280"/>
    <mergeCell ref="I1345:K1345"/>
    <mergeCell ref="M1345:Q1345"/>
    <mergeCell ref="I1811:K1811"/>
    <mergeCell ref="M1811:Q1811"/>
    <mergeCell ref="I1874:K1874"/>
    <mergeCell ref="M1874:Q1874"/>
    <mergeCell ref="I1937:K1937"/>
    <mergeCell ref="M1937:Q1937"/>
    <mergeCell ref="I1616:K1616"/>
    <mergeCell ref="M1616:Q1616"/>
    <mergeCell ref="I1680:K1680"/>
    <mergeCell ref="M1680:Q1680"/>
    <mergeCell ref="I1744:K1744"/>
    <mergeCell ref="M1744:Q1744"/>
    <mergeCell ref="I2191:K2191"/>
    <mergeCell ref="M2191:Q2191"/>
    <mergeCell ref="I2257:K2257"/>
    <mergeCell ref="M2257:Q2257"/>
    <mergeCell ref="I2319:K2319"/>
    <mergeCell ref="M2319:Q2319"/>
    <mergeCell ref="I2002:K2002"/>
    <mergeCell ref="M2002:Q2002"/>
    <mergeCell ref="I2065:K2065"/>
    <mergeCell ref="M2065:Q2065"/>
    <mergeCell ref="I2128:K2128"/>
    <mergeCell ref="M2128:Q2128"/>
    <mergeCell ref="I2484:K2484"/>
    <mergeCell ref="M2484:Q2484"/>
    <mergeCell ref="I2553:K2553"/>
    <mergeCell ref="M2553:Q2553"/>
    <mergeCell ref="I2616:K2616"/>
    <mergeCell ref="M2616:Q2616"/>
    <mergeCell ref="I2347:K2347"/>
    <mergeCell ref="M2347:Q2347"/>
    <mergeCell ref="I2393:K2393"/>
    <mergeCell ref="M2393:Q2393"/>
    <mergeCell ref="I2424:K2424"/>
    <mergeCell ref="M2424:Q2424"/>
    <mergeCell ref="I2877:K2877"/>
    <mergeCell ref="M2877:Q2877"/>
    <mergeCell ref="I2940:K2940"/>
    <mergeCell ref="M2940:Q2940"/>
    <mergeCell ref="I3003:K3003"/>
    <mergeCell ref="M3003:Q3003"/>
    <mergeCell ref="I2685:K2685"/>
    <mergeCell ref="M2685:Q2685"/>
    <mergeCell ref="I2748:K2748"/>
    <mergeCell ref="M2748:Q2748"/>
    <mergeCell ref="I2812:K2812"/>
    <mergeCell ref="M2812:Q2812"/>
    <mergeCell ref="I3269:K3269"/>
    <mergeCell ref="M3269:Q3269"/>
    <mergeCell ref="I3333:K3333"/>
    <mergeCell ref="M3333:Q3333"/>
    <mergeCell ref="I3398:K3398"/>
    <mergeCell ref="M3398:Q3398"/>
    <mergeCell ref="I3068:K3068"/>
    <mergeCell ref="M3068:Q3068"/>
    <mergeCell ref="I3138:K3138"/>
    <mergeCell ref="M3138:Q3138"/>
    <mergeCell ref="I3205:K3205"/>
    <mergeCell ref="M3205:Q3205"/>
    <mergeCell ref="I3634:K3634"/>
    <mergeCell ref="M3634:Q3634"/>
    <mergeCell ref="I3720:K3720"/>
    <mergeCell ref="M3720:Q3720"/>
    <mergeCell ref="I3761:K3761"/>
    <mergeCell ref="M3761:Q3761"/>
    <mergeCell ref="I3467:K3467"/>
    <mergeCell ref="M3467:Q3467"/>
    <mergeCell ref="I3534:K3534"/>
    <mergeCell ref="M3534:Q3534"/>
    <mergeCell ref="I3568:K3568"/>
    <mergeCell ref="M3568:Q3568"/>
    <mergeCell ref="I3940:K3940"/>
    <mergeCell ref="M3940:Q3940"/>
    <mergeCell ref="I3975:K3975"/>
    <mergeCell ref="M3975:Q3975"/>
    <mergeCell ref="I4013:K4013"/>
    <mergeCell ref="M4013:Q4013"/>
    <mergeCell ref="I3813:K3813"/>
    <mergeCell ref="M3813:Q3813"/>
    <mergeCell ref="I3856:K3856"/>
    <mergeCell ref="M3856:Q3856"/>
    <mergeCell ref="I3893:K3893"/>
    <mergeCell ref="M3893:Q3893"/>
    <mergeCell ref="I4270:K4270"/>
    <mergeCell ref="M4270:Q4270"/>
    <mergeCell ref="I4337:K4337"/>
    <mergeCell ref="M4337:Q4337"/>
    <mergeCell ref="I4415:K4415"/>
    <mergeCell ref="M4415:Q4415"/>
    <mergeCell ref="I4076:K4076"/>
    <mergeCell ref="M4076:Q4076"/>
    <mergeCell ref="I4144:K4144"/>
    <mergeCell ref="M4144:Q4144"/>
    <mergeCell ref="I4207:K4207"/>
    <mergeCell ref="M4207:Q4207"/>
    <mergeCell ref="I4673:K4673"/>
    <mergeCell ref="M4673:Q4673"/>
    <mergeCell ref="I4742:K4742"/>
    <mergeCell ref="M4742:Q4742"/>
    <mergeCell ref="I4806:K4806"/>
    <mergeCell ref="M4806:Q4806"/>
    <mergeCell ref="I4479:K4479"/>
    <mergeCell ref="M4479:Q4479"/>
    <mergeCell ref="I4545:K4545"/>
    <mergeCell ref="M4545:Q4545"/>
    <mergeCell ref="I4608:K4608"/>
    <mergeCell ref="M4608:Q4608"/>
    <mergeCell ref="I5010:K5010"/>
    <mergeCell ref="M5010:Q5010"/>
    <mergeCell ref="I5038:K5038"/>
    <mergeCell ref="M5038:Q5038"/>
    <mergeCell ref="I5083:K5083"/>
    <mergeCell ref="M5083:Q5083"/>
    <mergeCell ref="I4872:K4872"/>
    <mergeCell ref="M4872:Q4872"/>
    <mergeCell ref="I4907:K4907"/>
    <mergeCell ref="M4907:Q4907"/>
    <mergeCell ref="I4955:K4955"/>
    <mergeCell ref="M4955:Q4955"/>
    <mergeCell ref="I5288:K5288"/>
    <mergeCell ref="M5288:Q5288"/>
    <mergeCell ref="I5347:K5347"/>
    <mergeCell ref="M5347:Q5347"/>
    <mergeCell ref="I5412:K5412"/>
    <mergeCell ref="M5412:Q5412"/>
    <mergeCell ref="I5115:K5115"/>
    <mergeCell ref="M5115:Q5115"/>
    <mergeCell ref="I5138:K5138"/>
    <mergeCell ref="M5138:Q5138"/>
    <mergeCell ref="I5223:K5223"/>
    <mergeCell ref="M5223:Q5223"/>
    <mergeCell ref="I5631:K5631"/>
    <mergeCell ref="M5631:Q5631"/>
    <mergeCell ref="I5676:K5676"/>
    <mergeCell ref="M5676:Q5676"/>
    <mergeCell ref="I5713:K5713"/>
    <mergeCell ref="M5713:Q5713"/>
    <mergeCell ref="I5479:K5479"/>
    <mergeCell ref="M5479:Q5479"/>
    <mergeCell ref="I5524:K5524"/>
    <mergeCell ref="M5524:Q5524"/>
    <mergeCell ref="I5581:K5581"/>
    <mergeCell ref="M5581:Q5581"/>
    <mergeCell ref="I5897:K5897"/>
    <mergeCell ref="M5897:Q5897"/>
    <mergeCell ref="I5939:K5939"/>
    <mergeCell ref="M5939:Q5939"/>
    <mergeCell ref="I5756:K5756"/>
    <mergeCell ref="M5756:Q5756"/>
    <mergeCell ref="I5781:K5781"/>
    <mergeCell ref="M5781:Q5781"/>
    <mergeCell ref="I5847:K5847"/>
    <mergeCell ref="M5847:Q5847"/>
  </mergeCells>
  <printOptions horizontalCentered="1"/>
  <pageMargins left="0.3" right="0.3" top="0.5" bottom="0.75" header="0.5" footer="0.15"/>
  <pageSetup scale="93" fitToHeight="0" orientation="portrait" r:id="rId1"/>
  <headerFooter alignWithMargins="0"/>
  <rowBreaks count="100" manualBreakCount="100">
    <brk id="74" max="16" man="1"/>
    <brk id="145" max="16" man="1"/>
    <brk id="211" max="16383" man="1"/>
    <brk id="286" max="16383" man="1"/>
    <brk id="375" max="16383" man="1"/>
    <brk id="440" max="16383" man="1"/>
    <brk id="505" max="16383" man="1"/>
    <brk id="568" max="16383" man="1"/>
    <brk id="631" max="16383" man="1"/>
    <brk id="697" max="16383" man="1"/>
    <brk id="765" max="16383" man="1"/>
    <brk id="828" max="16383" man="1"/>
    <brk id="891" max="16383" man="1"/>
    <brk id="953" max="16383" man="1"/>
    <brk id="1018" max="16383" man="1"/>
    <brk id="1081" max="16383" man="1"/>
    <brk id="1145" max="16383" man="1"/>
    <brk id="1208" max="16383" man="1"/>
    <brk id="1274" max="16383" man="1"/>
    <brk id="1339" max="16383" man="1"/>
    <brk id="1402" max="16383" man="1"/>
    <brk id="1469" max="16383" man="1"/>
    <brk id="1545" max="16383" man="1"/>
    <brk id="1610" max="16383" man="1"/>
    <brk id="1674" max="16383" man="1"/>
    <brk id="1738" max="16383" man="1"/>
    <brk id="1805" max="16383" man="1"/>
    <brk id="1868" max="16383" man="1"/>
    <brk id="1931" max="16383" man="1"/>
    <brk id="1996" max="16383" man="1"/>
    <brk id="2059" max="16383" man="1"/>
    <brk id="2122" max="16383" man="1"/>
    <brk id="2185" max="16383" man="1"/>
    <brk id="2251" max="16383" man="1"/>
    <brk id="2313" max="16383" man="1"/>
    <brk id="2341" max="16383" man="1"/>
    <brk id="2387" max="16383" man="1"/>
    <brk id="2418" max="16383" man="1"/>
    <brk id="2478" max="16383" man="1"/>
    <brk id="2547" max="16383" man="1"/>
    <brk id="2610" max="16383" man="1"/>
    <brk id="2679" max="16383" man="1"/>
    <brk id="2742" max="16383" man="1"/>
    <brk id="2806" max="16383" man="1"/>
    <brk id="2871" max="16383" man="1"/>
    <brk id="2934" max="16383" man="1"/>
    <brk id="2997" max="16383" man="1"/>
    <brk id="3062" max="16383" man="1"/>
    <brk id="3132" max="16383" man="1"/>
    <brk id="3198" max="16383" man="1"/>
    <brk id="3262" max="16383" man="1"/>
    <brk id="3327" max="16383" man="1"/>
    <brk id="3392" max="16383" man="1"/>
    <brk id="3461" max="16383" man="1"/>
    <brk id="3528" max="16383" man="1"/>
    <brk id="3562" max="16383" man="1"/>
    <brk id="3628" max="16383" man="1"/>
    <brk id="3714" max="16383" man="1"/>
    <brk id="3755" max="16383" man="1"/>
    <brk id="3807" max="16383" man="1"/>
    <brk id="3850" max="16383" man="1"/>
    <brk id="3887" max="16383" man="1"/>
    <brk id="3934" max="16383" man="1"/>
    <brk id="3969" max="16383" man="1"/>
    <brk id="4007" max="16383" man="1"/>
    <brk id="4070" max="16383" man="1"/>
    <brk id="4138" max="16383" man="1"/>
    <brk id="4201" max="16383" man="1"/>
    <brk id="4264" max="16383" man="1"/>
    <brk id="4331" max="16383" man="1"/>
    <brk id="4409" max="16383" man="1"/>
    <brk id="4473" max="16383" man="1"/>
    <brk id="4539" max="16383" man="1"/>
    <brk id="4602" max="16383" man="1"/>
    <brk id="4667" max="16383" man="1"/>
    <brk id="4736" max="16383" man="1"/>
    <brk id="4800" max="16383" man="1"/>
    <brk id="4866" max="16383" man="1"/>
    <brk id="4901" max="16" man="1"/>
    <brk id="4949" max="16383" man="1"/>
    <brk id="5004" max="16383" man="1"/>
    <brk id="5032" max="16383" man="1"/>
    <brk id="5077" max="16383" man="1"/>
    <brk id="5109" max="16383" man="1"/>
    <brk id="5132" max="16383" man="1"/>
    <brk id="5217" max="16383" man="1"/>
    <brk id="5282" max="16383" man="1"/>
    <brk id="5341" max="16383" man="1"/>
    <brk id="5406" max="16383" man="1"/>
    <brk id="5473" max="16383" man="1"/>
    <brk id="5518" max="16383" man="1"/>
    <brk id="5575" max="16383" man="1"/>
    <brk id="5625" max="16383" man="1"/>
    <brk id="5670" max="16383" man="1"/>
    <brk id="5707" max="16383" man="1"/>
    <brk id="5750" max="16383" man="1"/>
    <brk id="5775" max="16383" man="1"/>
    <brk id="5841" max="16383" man="1"/>
    <brk id="5891" max="16383" man="1"/>
    <brk id="593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ABW FY25-26</vt:lpstr>
      <vt:lpstr>'ABW FY25-26'!Print_Area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Karyna Phillips</dc:creator>
  <cp:lastModifiedBy>Karyna Phillips</cp:lastModifiedBy>
  <dcterms:created xsi:type="dcterms:W3CDTF">2025-09-30T14:18:29Z</dcterms:created>
  <dcterms:modified xsi:type="dcterms:W3CDTF">2025-09-30T14:21:14Z</dcterms:modified>
</cp:coreProperties>
</file>